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/>
  </bookViews>
  <sheets>
    <sheet name="BASE RETENCIÓN SALARIOS" sheetId="6" r:id="rId1"/>
    <sheet name="TARIFA RETENCIÓN FUENTE" sheetId="5" r:id="rId2"/>
  </sheets>
  <calcPr calcId="145621"/>
</workbook>
</file>

<file path=xl/calcChain.xml><?xml version="1.0" encoding="utf-8"?>
<calcChain xmlns="http://schemas.openxmlformats.org/spreadsheetml/2006/main">
  <c r="D35" i="6" l="1"/>
  <c r="D25" i="6"/>
  <c r="D42" i="6" l="1"/>
  <c r="C47" i="6" s="1"/>
  <c r="I9" i="5" l="1"/>
  <c r="H9" i="5"/>
  <c r="G9" i="5"/>
  <c r="F9" i="5"/>
  <c r="E9" i="5"/>
  <c r="D9" i="5"/>
  <c r="C9" i="5"/>
  <c r="I77" i="5" l="1"/>
  <c r="D77" i="5"/>
  <c r="C77" i="5"/>
  <c r="D26" i="6" l="1"/>
  <c r="D28" i="6"/>
  <c r="D20" i="6"/>
  <c r="C42" i="6" l="1"/>
  <c r="D36" i="6"/>
  <c r="C48" i="6" s="1"/>
  <c r="C45" i="6"/>
  <c r="C46" i="6"/>
  <c r="C49" i="6" l="1"/>
  <c r="D49" i="6" s="1"/>
  <c r="D30" i="6"/>
  <c r="D54" i="6" s="1"/>
  <c r="D55" i="6" s="1"/>
  <c r="D50" i="6" l="1"/>
  <c r="D52" i="6" s="1"/>
  <c r="D53" i="6" s="1"/>
  <c r="D56" i="6" s="1"/>
  <c r="I3" i="5" s="1"/>
  <c r="I71" i="5" l="1"/>
  <c r="I73" i="5" s="1"/>
  <c r="I5" i="5"/>
  <c r="G12" i="5" s="1"/>
  <c r="H12" i="5" l="1"/>
  <c r="H13" i="5" s="1"/>
  <c r="H15" i="5" s="1"/>
  <c r="H18" i="5" s="1"/>
  <c r="H20" i="5" s="1"/>
  <c r="I12" i="5"/>
  <c r="I13" i="5" s="1"/>
  <c r="I15" i="5" s="1"/>
  <c r="I18" i="5" s="1"/>
  <c r="I20" i="5" s="1"/>
  <c r="G13" i="5"/>
  <c r="G15" i="5" s="1"/>
  <c r="G18" i="5" s="1"/>
  <c r="G20" i="5" s="1"/>
  <c r="E12" i="5"/>
  <c r="E13" i="5" s="1"/>
  <c r="E15" i="5" s="1"/>
  <c r="E18" i="5" s="1"/>
  <c r="E20" i="5" s="1"/>
  <c r="C12" i="5"/>
  <c r="C13" i="5" s="1"/>
  <c r="C15" i="5" s="1"/>
  <c r="C18" i="5" s="1"/>
  <c r="C20" i="5" s="1"/>
  <c r="F12" i="5"/>
  <c r="F13" i="5" s="1"/>
  <c r="F15" i="5" s="1"/>
  <c r="F18" i="5" s="1"/>
  <c r="F20" i="5" s="1"/>
  <c r="D12" i="5"/>
  <c r="D13" i="5" s="1"/>
  <c r="D15" i="5" s="1"/>
  <c r="D18" i="5" s="1"/>
  <c r="D20" i="5" s="1"/>
  <c r="I80" i="5"/>
  <c r="I81" i="5" s="1"/>
  <c r="I83" i="5" s="1"/>
  <c r="I86" i="5" s="1"/>
  <c r="I88" i="5" s="1"/>
  <c r="I89" i="5" s="1"/>
  <c r="I90" i="5" s="1"/>
  <c r="C80" i="5"/>
  <c r="C81" i="5" s="1"/>
  <c r="C83" i="5" s="1"/>
  <c r="C86" i="5" s="1"/>
  <c r="C88" i="5" s="1"/>
  <c r="C89" i="5" s="1"/>
  <c r="D80" i="5"/>
  <c r="D81" i="5" s="1"/>
  <c r="D83" i="5" s="1"/>
  <c r="D86" i="5" s="1"/>
  <c r="D88" i="5" s="1"/>
  <c r="D89" i="5" s="1"/>
  <c r="D90" i="5" s="1"/>
  <c r="C21" i="5" l="1"/>
  <c r="F21" i="5"/>
  <c r="F22" i="5" s="1"/>
  <c r="E21" i="5"/>
  <c r="E22" i="5" s="1"/>
  <c r="I21" i="5"/>
  <c r="I22" i="5" s="1"/>
  <c r="D21" i="5"/>
  <c r="D22" i="5" s="1"/>
  <c r="G21" i="5"/>
  <c r="G22" i="5" s="1"/>
  <c r="H21" i="5"/>
  <c r="H22" i="5" s="1"/>
  <c r="C90" i="5"/>
  <c r="C22" i="5" l="1"/>
  <c r="D58" i="6"/>
  <c r="D60" i="6" s="1"/>
  <c r="D62" i="6" l="1"/>
</calcChain>
</file>

<file path=xl/sharedStrings.xml><?xml version="1.0" encoding="utf-8"?>
<sst xmlns="http://schemas.openxmlformats.org/spreadsheetml/2006/main" count="171" uniqueCount="128">
  <si>
    <t>RANGOS......................&gt;</t>
  </si>
  <si>
    <t>ITEM</t>
  </si>
  <si>
    <t>VALOR UVT.....&gt;</t>
  </si>
  <si>
    <t>CONCEPTO DEL PAGO</t>
  </si>
  <si>
    <t>Base para aplicar tarifa en UVT ( Item 2 menos Item 3)</t>
  </si>
  <si>
    <t>ELABORO:</t>
  </si>
  <si>
    <t>OLMEDO PARRA VELASQUEZ</t>
  </si>
  <si>
    <t>GRUPO PRG ABOGADOS SAS</t>
  </si>
  <si>
    <t>FEBRERO/27/2017</t>
  </si>
  <si>
    <t>Ingreso laboral gravado en UVT ( item 1 / $ 31,859)</t>
  </si>
  <si>
    <t>Rango 1</t>
  </si>
  <si>
    <t>Rango 6</t>
  </si>
  <si>
    <t>DEDUCCIONES:</t>
  </si>
  <si>
    <t>|</t>
  </si>
  <si>
    <t>EJEMPLOS.</t>
  </si>
  <si>
    <t>PROCEDIMIENTO UNO (  % VARIABLE SEGÚN LO DEVENGADO MENSUALMENTE)</t>
  </si>
  <si>
    <t>TOPES DE REFERENCIA EN PESOS………………………………&gt;</t>
  </si>
  <si>
    <t>Ingreso laboral GRAVADO en pesos ( Una vez depurado- ver anexo explicado)</t>
  </si>
  <si>
    <t>=</t>
  </si>
  <si>
    <t>Menos: Ingreso laboral sin retención en UVT O Descuento Rangos anteriores</t>
  </si>
  <si>
    <t>(-)</t>
  </si>
  <si>
    <t>Tarifa según tabla de retención  ART. 383 E.T.</t>
  </si>
  <si>
    <t>Subtotal  Retención en UVT ( Item  4 x Item 5)</t>
  </si>
  <si>
    <t>Más: retención de rangos anteriores en UVT ( Según Art. 383 E.T.)</t>
  </si>
  <si>
    <t>(+)</t>
  </si>
  <si>
    <t>Retención Total en UVT  ( Item 6 más Item 7)</t>
  </si>
  <si>
    <t>Porcentaje aplicable   (  Item 9  Dividido en  1)</t>
  </si>
  <si>
    <t>ACLARACIONES:</t>
  </si>
  <si>
    <t>INGRESO LABORAL GRAVADO PROMEDIO:</t>
  </si>
  <si>
    <t>Recordemos  que el ingreso laboral gravado promedio en   pesos, se obtiene como</t>
  </si>
  <si>
    <t>el resultado de dividir por trece (13) la sumatoria de todos  los   pagos     gravables</t>
  </si>
  <si>
    <t>efectuados al trabajador, directa o indirectamente,  durante los   doce         meses</t>
  </si>
  <si>
    <t>anteriores a aquel en el cual se efectúa el cálculo, sin incluir los que correspondan</t>
  </si>
  <si>
    <t>DUPURACION DE LA BASE GRAVABLE:</t>
  </si>
  <si>
    <t>Con la nueva ley 1607 de 2012, cambia la forma de calcular la renta exenta del 25% que trata el</t>
  </si>
  <si>
    <t xml:space="preserve">numeral 10 del art. 206 del E.T, Se elimina la deducción por educación,  Se elimina la exclusión </t>
  </si>
  <si>
    <t>que existía entre Intereses o los gastos por salud y educación, se elimina el tope del 15% y el lí-</t>
  </si>
  <si>
    <t xml:space="preserve">mite de 4600 UVT por deducción en salud, se puede tomar como deducción el 10% del  ingreso   </t>
  </si>
  <si>
    <t>por concepto de Dependientes hasta un máximo de 32 UVT.</t>
  </si>
  <si>
    <t>1) La Nueva deducción del 10% del total de los ingresos brutos de la relación laboral por concepto de</t>
  </si>
  <si>
    <t>dependientes y hasta 32 UVT,</t>
  </si>
  <si>
    <t xml:space="preserve">    no constitutivos de renta, deducciones y todas las demás rentas exentas.</t>
  </si>
  <si>
    <t>AÑO 2017</t>
  </si>
  <si>
    <t xml:space="preserve">BASE GRAVABLE </t>
  </si>
  <si>
    <t>PROCEDIMIENTO UNO DE RETENCION ART. 385 E.T.</t>
  </si>
  <si>
    <t>INFORMACION  PRELIMINAR:</t>
  </si>
  <si>
    <t>Categoria de Empleado…………………………………..&gt;</t>
  </si>
  <si>
    <t>Relación laboral</t>
  </si>
  <si>
    <t>Tiene Dependientes a cargo ( art 387 e.t.)</t>
  </si>
  <si>
    <t>Sueldo básico</t>
  </si>
  <si>
    <t>Comisiones en ventas</t>
  </si>
  <si>
    <t>Acuerdos No salariales  Art. 17  ley 344/96</t>
  </si>
  <si>
    <t>TOTAL DEVENGADO EN EL MES</t>
  </si>
  <si>
    <t>FACTORES DE DETRACCIÓN:</t>
  </si>
  <si>
    <t>TOTAL DEDUCCIONES</t>
  </si>
  <si>
    <t>Rango 2</t>
  </si>
  <si>
    <t>Rango 3</t>
  </si>
  <si>
    <t>Retención en pesos ( Item 8 por $ 31,859 uvt)</t>
  </si>
  <si>
    <t>&gt; 95-150  UVT</t>
  </si>
  <si>
    <t>&gt; 150- 360 UVT</t>
  </si>
  <si>
    <t>&gt; 360  UVT</t>
  </si>
  <si>
    <t>BASE RETENCIÓN:</t>
  </si>
  <si>
    <t>BASE EN UVT</t>
  </si>
  <si>
    <t>ABOGADO TRIBUTARISTA</t>
  </si>
  <si>
    <t>TARIFA RETENCIÓN FUENTE'!A1</t>
  </si>
  <si>
    <t>Aporte obligatorio  EPS</t>
  </si>
  <si>
    <t xml:space="preserve">Aporte Obligatorio Fondo de Pensiones </t>
  </si>
  <si>
    <t>NO CONSTITUTIVOS DE RENTA O GANANCIA OCASIONAL</t>
  </si>
  <si>
    <t>TOTAL INGRESOS NO CONSTITUTIVOS DE RENTA</t>
  </si>
  <si>
    <t xml:space="preserve">SUBTOTAL  </t>
  </si>
  <si>
    <t>Menos  Ingresos no constituivos de renta</t>
  </si>
  <si>
    <t>Aporte Ahorro Fomento Construcción AFC  art. 126-4  E.T. Máximo 30%</t>
  </si>
  <si>
    <t>Valor  Bruto Ingresos:</t>
  </si>
  <si>
    <t xml:space="preserve">RENTAS DE TRABAJO EXENTA  </t>
  </si>
  <si>
    <t>Menos Deducciones</t>
  </si>
  <si>
    <t>TOTAL RENTA EXENTA</t>
  </si>
  <si>
    <t>TOTAL RENTA EXENTA Y DEDUCCIONES</t>
  </si>
  <si>
    <t>% DE RENTAS EXENTAS + DEDUCCIONES</t>
  </si>
  <si>
    <t>VALOR MÁXIMO PERMITIDO 40% DE ING BRUTO- ING. NO CONSTITUTIVOS DE RENTA</t>
  </si>
  <si>
    <t>Contador Empresa</t>
  </si>
  <si>
    <t>Sobre vr. Bruto</t>
  </si>
  <si>
    <t>INGRESO TOTAL  GRAVADO DEL MES……………………………………………………&gt;</t>
  </si>
  <si>
    <t>Sobre base GRAVADA</t>
  </si>
  <si>
    <t>NORMAS DE APLICACIÓN INMEDIATA A PARTIR DEL 01 MARZO DE 2017 -TABLA ART 383 E.T.</t>
  </si>
  <si>
    <t xml:space="preserve">2) Para calcular el 25% de la renta exenta del art 206 Num. 10, se deben excluir  los ingresos </t>
  </si>
  <si>
    <t>3) La Retención aplica para los empleados con contrato laboral o de cualquier otra naturaleza, así  mismo</t>
  </si>
  <si>
    <t>dos o más trabajadores asociados a su actividad</t>
  </si>
  <si>
    <t xml:space="preserve">    aplica para  los Honorarios y servicios personales por las personas que informen que no han contratado</t>
  </si>
  <si>
    <t>a la cesantía y a los intereses sobre cesantías ( Art. 386 e.t.)</t>
  </si>
  <si>
    <t>HONORARIOS Y SERVICIOS PERSONAS NATURALES</t>
  </si>
  <si>
    <t>ART. 17 LEY 1819 DE 2016  (ART 383 E.T. PARAGRAFO 2)</t>
  </si>
  <si>
    <t>BASE RETENCIÓN SALARIOS'!A1</t>
  </si>
  <si>
    <t>PRGLTDA@YAHOO.COM</t>
  </si>
  <si>
    <t>INDICE!A149</t>
  </si>
  <si>
    <t>TEL. 6353705</t>
  </si>
  <si>
    <t>Cuantos dependientes?</t>
  </si>
  <si>
    <t>UVT 2018…………..&gt;</t>
  </si>
  <si>
    <t>UVT 2019…………..&gt;</t>
  </si>
  <si>
    <t>LEY 1943 DE 2018- ART 383 E.T.</t>
  </si>
  <si>
    <t>ART 383 E.T.</t>
  </si>
  <si>
    <t>AÑO 2019</t>
  </si>
  <si>
    <t>TALLER DE RETENCION EN LA FUENTE EMPLEADOS LEY 1943/2018</t>
  </si>
  <si>
    <t>ENERO/30/2018</t>
  </si>
  <si>
    <t>Rango 4</t>
  </si>
  <si>
    <t>Rango 5</t>
  </si>
  <si>
    <t>Rango 7</t>
  </si>
  <si>
    <t>Ingreso laboral gravado en UVT ( item 1 / $ 34,270)</t>
  </si>
  <si>
    <t>Retención en pesos ( Item 8 por $ 34,270 uvt)</t>
  </si>
  <si>
    <t>TABLA RETENCIÓN INGRESOS LABORALES</t>
  </si>
  <si>
    <t>0-87 UVT</t>
  </si>
  <si>
    <t>&gt;87-145</t>
  </si>
  <si>
    <t>&gt;145-335 UVT</t>
  </si>
  <si>
    <t>&gt; 335-640 UVT</t>
  </si>
  <si>
    <t>&gt; 640-945  UVT</t>
  </si>
  <si>
    <t>&gt; 945-2300  UVT</t>
  </si>
  <si>
    <t>&gt; 2300  UVT</t>
  </si>
  <si>
    <t>Porcentaje aplicable  sobre la base depurada (  Item 9  Dividido en  1)</t>
  </si>
  <si>
    <t>Cotizació Voluntaria Régimen Ahorro Individual Art. 55 .ET. Hasta 25% Max. 2500UVT AÑO</t>
  </si>
  <si>
    <t>ENERO/31/2019</t>
  </si>
  <si>
    <t>Deducción por Dependientes Max. 32 UVT $  ( 10% Total Ingresos Brutos) $ 1,096,640</t>
  </si>
  <si>
    <t>Pagos por salud Medicina Prepagada/ Seguros salud  Max. 16 UVT mensuales $ 548,320</t>
  </si>
  <si>
    <t>Deducción Por Int. Vivienda   Máx, 100 UVT $ 3,427,000  Art 5 DR 4713/2005</t>
  </si>
  <si>
    <t>Subtotal base de renta exenta del 25%  Art. 206 # 10 .ET.</t>
  </si>
  <si>
    <t xml:space="preserve">CALCULO DE LA RENTA EXENTA ART 206 E.T. Num. 10 </t>
  </si>
  <si>
    <t>Aportes voluntarios Fondo de Pensiones Voluntarias Art. 126-1 E.T. Máx. 30%</t>
  </si>
  <si>
    <t>Subtotal cuentas AFC y Aportes Voluntarios</t>
  </si>
  <si>
    <t xml:space="preserve">RETENCIÓN EN LA FUENTE ART 383 E.T.   </t>
  </si>
  <si>
    <t>Menos Aportes voluntarios y cuentas AFC- máximo 30%  Art. 126-1 .E.T.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</si>
</sst>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$&quot;\ #,##0"/>
    <numFmt numFmtId="166" formatCode="0.0%"/>
  </numFmts>
  <fonts count="3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theme="1" tint="4.9989318521683403E-2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14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4"/>
      <name val="Arial"/>
      <family val="2"/>
    </font>
    <font>
      <sz val="14"/>
      <color theme="3" tint="-0.499984740745262"/>
      <name val="Arial"/>
      <family val="2"/>
    </font>
    <font>
      <b/>
      <sz val="14"/>
      <color theme="3" tint="-0.499984740745262"/>
      <name val="Arial"/>
      <family val="2"/>
    </font>
    <font>
      <sz val="14"/>
      <color rgb="FFFF0000"/>
      <name val="Arial"/>
      <family val="2"/>
    </font>
    <font>
      <sz val="14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color rgb="FFC0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indexed="8"/>
      <name val="Arial"/>
      <family val="2"/>
    </font>
    <font>
      <b/>
      <sz val="14"/>
      <color rgb="FFFF0000"/>
      <name val="Arial"/>
      <family val="2"/>
    </font>
    <font>
      <b/>
      <sz val="14"/>
      <color rgb="FFC00000"/>
      <name val="Arial"/>
      <family val="2"/>
    </font>
    <font>
      <sz val="14"/>
      <color indexed="10"/>
      <name val="Arial"/>
      <family val="2"/>
    </font>
    <font>
      <sz val="14"/>
      <color rgb="FFC00000"/>
      <name val="Arial"/>
      <family val="2"/>
    </font>
    <font>
      <b/>
      <sz val="14"/>
      <color rgb="FF0070C0"/>
      <name val="Arial"/>
      <family val="2"/>
    </font>
    <font>
      <sz val="14"/>
      <color theme="1" tint="4.9989318521683403E-2"/>
      <name val="Arial"/>
      <family val="2"/>
    </font>
    <font>
      <b/>
      <sz val="14"/>
      <color theme="1" tint="4.9989318521683403E-2"/>
      <name val="Arial"/>
      <family val="2"/>
    </font>
    <font>
      <sz val="14"/>
      <color theme="3" tint="0.39997558519241921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sz val="10"/>
      <color theme="1" tint="4.9989318521683403E-2"/>
      <name val="Calibri"/>
      <family val="2"/>
      <scheme val="minor"/>
    </font>
    <font>
      <b/>
      <sz val="16"/>
      <color rgb="FFFF000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9">
    <xf numFmtId="0" fontId="0" fillId="0" borderId="0" xfId="0"/>
    <xf numFmtId="3" fontId="0" fillId="0" borderId="0" xfId="0" applyNumberFormat="1"/>
    <xf numFmtId="0" fontId="2" fillId="0" borderId="0" xfId="0" applyFont="1" applyBorder="1"/>
    <xf numFmtId="0" fontId="2" fillId="0" borderId="7" xfId="0" applyFont="1" applyBorder="1"/>
    <xf numFmtId="0" fontId="2" fillId="0" borderId="11" xfId="0" applyFont="1" applyBorder="1"/>
    <xf numFmtId="3" fontId="2" fillId="0" borderId="0" xfId="0" applyNumberFormat="1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10" xfId="0" applyFont="1" applyBorder="1"/>
    <xf numFmtId="0" fontId="2" fillId="0" borderId="0" xfId="0" applyFont="1"/>
    <xf numFmtId="0" fontId="2" fillId="0" borderId="15" xfId="0" applyFont="1" applyBorder="1"/>
    <xf numFmtId="0" fontId="2" fillId="0" borderId="16" xfId="0" applyFont="1" applyBorder="1"/>
    <xf numFmtId="3" fontId="2" fillId="0" borderId="0" xfId="0" applyNumberFormat="1" applyFont="1"/>
    <xf numFmtId="0" fontId="2" fillId="0" borderId="12" xfId="0" applyFont="1" applyBorder="1"/>
    <xf numFmtId="0" fontId="2" fillId="0" borderId="14" xfId="0" applyFont="1" applyBorder="1"/>
    <xf numFmtId="0" fontId="8" fillId="0" borderId="10" xfId="0" applyFont="1" applyBorder="1"/>
    <xf numFmtId="3" fontId="0" fillId="0" borderId="7" xfId="0" applyNumberFormat="1" applyBorder="1"/>
    <xf numFmtId="3" fontId="0" fillId="0" borderId="0" xfId="0" applyNumberFormat="1" applyBorder="1"/>
    <xf numFmtId="0" fontId="0" fillId="2" borderId="0" xfId="0" applyFill="1"/>
    <xf numFmtId="0" fontId="3" fillId="0" borderId="1" xfId="0" applyFont="1" applyBorder="1"/>
    <xf numFmtId="0" fontId="7" fillId="0" borderId="0" xfId="0" applyFont="1" applyBorder="1"/>
    <xf numFmtId="0" fontId="3" fillId="0" borderId="12" xfId="0" applyFont="1" applyBorder="1"/>
    <xf numFmtId="0" fontId="2" fillId="0" borderId="13" xfId="0" applyFont="1" applyBorder="1"/>
    <xf numFmtId="0" fontId="11" fillId="0" borderId="16" xfId="0" applyFont="1" applyBorder="1" applyAlignment="1">
      <alignment horizontal="center"/>
    </xf>
    <xf numFmtId="10" fontId="2" fillId="0" borderId="0" xfId="0" applyNumberFormat="1" applyFont="1" applyBorder="1"/>
    <xf numFmtId="3" fontId="6" fillId="0" borderId="0" xfId="0" applyNumberFormat="1" applyFont="1" applyBorder="1"/>
    <xf numFmtId="0" fontId="6" fillId="0" borderId="0" xfId="0" applyFont="1" applyBorder="1"/>
    <xf numFmtId="3" fontId="12" fillId="0" borderId="0" xfId="0" applyNumberFormat="1" applyFont="1"/>
    <xf numFmtId="3" fontId="10" fillId="0" borderId="6" xfId="0" applyNumberFormat="1" applyFont="1" applyBorder="1"/>
    <xf numFmtId="164" fontId="13" fillId="0" borderId="6" xfId="0" applyNumberFormat="1" applyFont="1" applyBorder="1"/>
    <xf numFmtId="3" fontId="14" fillId="0" borderId="17" xfId="0" applyNumberFormat="1" applyFont="1" applyBorder="1"/>
    <xf numFmtId="165" fontId="15" fillId="0" borderId="6" xfId="0" applyNumberFormat="1" applyFont="1" applyBorder="1"/>
    <xf numFmtId="0" fontId="5" fillId="0" borderId="10" xfId="1" applyBorder="1"/>
    <xf numFmtId="3" fontId="16" fillId="0" borderId="0" xfId="0" applyNumberFormat="1" applyFont="1"/>
    <xf numFmtId="3" fontId="1" fillId="0" borderId="0" xfId="0" applyNumberFormat="1" applyFont="1"/>
    <xf numFmtId="3" fontId="1" fillId="0" borderId="0" xfId="0" applyNumberFormat="1" applyFont="1" applyBorder="1"/>
    <xf numFmtId="3" fontId="16" fillId="0" borderId="0" xfId="0" applyNumberFormat="1" applyFont="1" applyBorder="1"/>
    <xf numFmtId="3" fontId="1" fillId="0" borderId="7" xfId="0" applyNumberFormat="1" applyFont="1" applyBorder="1"/>
    <xf numFmtId="3" fontId="1" fillId="0" borderId="6" xfId="0" applyNumberFormat="1" applyFont="1" applyBorder="1"/>
    <xf numFmtId="3" fontId="16" fillId="0" borderId="7" xfId="0" applyNumberFormat="1" applyFont="1" applyBorder="1"/>
    <xf numFmtId="3" fontId="1" fillId="0" borderId="8" xfId="0" applyNumberFormat="1" applyFont="1" applyBorder="1"/>
    <xf numFmtId="0" fontId="9" fillId="0" borderId="1" xfId="0" applyFont="1" applyBorder="1"/>
    <xf numFmtId="0" fontId="9" fillId="0" borderId="2" xfId="0" applyFont="1" applyBorder="1"/>
    <xf numFmtId="0" fontId="9" fillId="0" borderId="10" xfId="0" applyFont="1" applyBorder="1"/>
    <xf numFmtId="0" fontId="9" fillId="0" borderId="0" xfId="0" applyFont="1" applyBorder="1"/>
    <xf numFmtId="0" fontId="9" fillId="0" borderId="11" xfId="0" applyFont="1" applyBorder="1"/>
    <xf numFmtId="0" fontId="9" fillId="0" borderId="0" xfId="0" applyFont="1"/>
    <xf numFmtId="0" fontId="9" fillId="0" borderId="15" xfId="0" applyFont="1" applyBorder="1"/>
    <xf numFmtId="0" fontId="9" fillId="0" borderId="16" xfId="0" applyFont="1" applyBorder="1"/>
    <xf numFmtId="0" fontId="9" fillId="0" borderId="16" xfId="0" applyFont="1" applyBorder="1" applyAlignment="1">
      <alignment horizontal="center"/>
    </xf>
    <xf numFmtId="0" fontId="21" fillId="0" borderId="0" xfId="0" applyFont="1"/>
    <xf numFmtId="3" fontId="9" fillId="0" borderId="6" xfId="0" applyNumberFormat="1" applyFont="1" applyBorder="1" applyAlignment="1">
      <alignment horizontal="center"/>
    </xf>
    <xf numFmtId="3" fontId="9" fillId="0" borderId="0" xfId="0" applyNumberFormat="1" applyFont="1"/>
    <xf numFmtId="0" fontId="9" fillId="0" borderId="7" xfId="0" applyFont="1" applyBorder="1"/>
    <xf numFmtId="0" fontId="9" fillId="0" borderId="8" xfId="0" applyFont="1" applyBorder="1"/>
    <xf numFmtId="0" fontId="26" fillId="0" borderId="10" xfId="0" applyFont="1" applyBorder="1"/>
    <xf numFmtId="0" fontId="16" fillId="0" borderId="2" xfId="0" applyFont="1" applyBorder="1"/>
    <xf numFmtId="0" fontId="16" fillId="0" borderId="0" xfId="0" applyFont="1" applyBorder="1"/>
    <xf numFmtId="3" fontId="28" fillId="0" borderId="8" xfId="0" applyNumberFormat="1" applyFont="1" applyBorder="1"/>
    <xf numFmtId="0" fontId="18" fillId="0" borderId="0" xfId="1" quotePrefix="1" applyFont="1" applyBorder="1" applyAlignment="1">
      <alignment horizontal="center"/>
    </xf>
    <xf numFmtId="0" fontId="16" fillId="0" borderId="13" xfId="0" applyFont="1" applyBorder="1"/>
    <xf numFmtId="0" fontId="16" fillId="0" borderId="0" xfId="0" applyFont="1"/>
    <xf numFmtId="0" fontId="16" fillId="2" borderId="0" xfId="0" applyFont="1" applyFill="1"/>
    <xf numFmtId="0" fontId="16" fillId="0" borderId="12" xfId="0" applyFont="1" applyBorder="1"/>
    <xf numFmtId="3" fontId="27" fillId="0" borderId="0" xfId="0" applyNumberFormat="1" applyFont="1"/>
    <xf numFmtId="3" fontId="19" fillId="0" borderId="6" xfId="0" applyNumberFormat="1" applyFont="1" applyBorder="1"/>
    <xf numFmtId="3" fontId="25" fillId="0" borderId="0" xfId="0" applyNumberFormat="1" applyFont="1"/>
    <xf numFmtId="3" fontId="12" fillId="0" borderId="15" xfId="0" applyNumberFormat="1" applyFont="1" applyBorder="1"/>
    <xf numFmtId="3" fontId="25" fillId="0" borderId="4" xfId="0" applyNumberFormat="1" applyFont="1" applyBorder="1"/>
    <xf numFmtId="3" fontId="25" fillId="0" borderId="0" xfId="0" applyNumberFormat="1" applyFont="1" applyBorder="1"/>
    <xf numFmtId="3" fontId="12" fillId="0" borderId="6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0" xfId="0" applyNumberFormat="1" applyFont="1" applyBorder="1"/>
    <xf numFmtId="3" fontId="12" fillId="0" borderId="17" xfId="0" applyNumberFormat="1" applyFont="1" applyBorder="1"/>
    <xf numFmtId="3" fontId="30" fillId="0" borderId="6" xfId="0" applyNumberFormat="1" applyFont="1" applyBorder="1"/>
    <xf numFmtId="3" fontId="30" fillId="0" borderId="0" xfId="0" applyNumberFormat="1" applyFont="1" applyBorder="1"/>
    <xf numFmtId="3" fontId="30" fillId="0" borderId="7" xfId="0" applyNumberFormat="1" applyFont="1" applyBorder="1"/>
    <xf numFmtId="3" fontId="12" fillId="0" borderId="8" xfId="0" applyNumberFormat="1" applyFont="1" applyBorder="1"/>
    <xf numFmtId="3" fontId="28" fillId="0" borderId="7" xfId="0" applyNumberFormat="1" applyFont="1" applyBorder="1"/>
    <xf numFmtId="3" fontId="28" fillId="0" borderId="0" xfId="0" applyNumberFormat="1" applyFont="1" applyBorder="1"/>
    <xf numFmtId="3" fontId="12" fillId="0" borderId="0" xfId="0" applyNumberFormat="1" applyFont="1" applyBorder="1"/>
    <xf numFmtId="3" fontId="23" fillId="0" borderId="7" xfId="0" applyNumberFormat="1" applyFont="1" applyBorder="1"/>
    <xf numFmtId="3" fontId="23" fillId="0" borderId="8" xfId="0" applyNumberFormat="1" applyFont="1" applyBorder="1"/>
    <xf numFmtId="3" fontId="28" fillId="0" borderId="6" xfId="0" applyNumberFormat="1" applyFont="1" applyBorder="1"/>
    <xf numFmtId="3" fontId="30" fillId="0" borderId="8" xfId="0" applyNumberFormat="1" applyFont="1" applyBorder="1"/>
    <xf numFmtId="3" fontId="16" fillId="0" borderId="21" xfId="0" applyNumberFormat="1" applyFont="1" applyBorder="1"/>
    <xf numFmtId="3" fontId="17" fillId="0" borderId="0" xfId="0" applyNumberFormat="1" applyFont="1" applyBorder="1"/>
    <xf numFmtId="3" fontId="1" fillId="4" borderId="7" xfId="0" applyNumberFormat="1" applyFont="1" applyFill="1" applyBorder="1"/>
    <xf numFmtId="3" fontId="1" fillId="4" borderId="8" xfId="0" applyNumberFormat="1" applyFont="1" applyFill="1" applyBorder="1"/>
    <xf numFmtId="3" fontId="30" fillId="4" borderId="8" xfId="0" applyNumberFormat="1" applyFont="1" applyFill="1" applyBorder="1"/>
    <xf numFmtId="166" fontId="30" fillId="0" borderId="8" xfId="0" applyNumberFormat="1" applyFont="1" applyBorder="1"/>
    <xf numFmtId="9" fontId="12" fillId="0" borderId="0" xfId="0" applyNumberFormat="1" applyFont="1"/>
    <xf numFmtId="3" fontId="18" fillId="0" borderId="0" xfId="1" quotePrefix="1" applyNumberFormat="1" applyFont="1" applyAlignment="1">
      <alignment horizontal="center"/>
    </xf>
    <xf numFmtId="3" fontId="16" fillId="0" borderId="1" xfId="0" applyNumberFormat="1" applyFont="1" applyBorder="1"/>
    <xf numFmtId="0" fontId="16" fillId="0" borderId="10" xfId="0" applyFont="1" applyBorder="1"/>
    <xf numFmtId="0" fontId="9" fillId="0" borderId="3" xfId="0" applyFont="1" applyBorder="1"/>
    <xf numFmtId="0" fontId="18" fillId="0" borderId="10" xfId="1" applyFont="1" applyBorder="1"/>
    <xf numFmtId="0" fontId="9" fillId="0" borderId="12" xfId="0" applyFont="1" applyBorder="1"/>
    <xf numFmtId="0" fontId="9" fillId="0" borderId="14" xfId="0" applyFont="1" applyBorder="1"/>
    <xf numFmtId="0" fontId="9" fillId="4" borderId="2" xfId="0" applyFont="1" applyFill="1" applyBorder="1"/>
    <xf numFmtId="0" fontId="22" fillId="0" borderId="0" xfId="0" applyFont="1" applyBorder="1"/>
    <xf numFmtId="0" fontId="9" fillId="0" borderId="13" xfId="0" applyFont="1" applyBorder="1"/>
    <xf numFmtId="3" fontId="24" fillId="0" borderId="0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3" fontId="29" fillId="0" borderId="6" xfId="0" applyNumberFormat="1" applyFont="1" applyBorder="1"/>
    <xf numFmtId="4" fontId="21" fillId="0" borderId="7" xfId="0" applyNumberFormat="1" applyFont="1" applyBorder="1"/>
    <xf numFmtId="4" fontId="21" fillId="0" borderId="8" xfId="0" applyNumberFormat="1" applyFont="1" applyBorder="1"/>
    <xf numFmtId="4" fontId="21" fillId="0" borderId="9" xfId="0" applyNumberFormat="1" applyFont="1" applyBorder="1"/>
    <xf numFmtId="4" fontId="9" fillId="0" borderId="0" xfId="0" applyNumberFormat="1" applyFont="1"/>
    <xf numFmtId="9" fontId="15" fillId="0" borderId="18" xfId="0" applyNumberFormat="1" applyFont="1" applyBorder="1"/>
    <xf numFmtId="9" fontId="15" fillId="0" borderId="19" xfId="0" applyNumberFormat="1" applyFont="1" applyBorder="1"/>
    <xf numFmtId="9" fontId="15" fillId="0" borderId="5" xfId="0" applyNumberFormat="1" applyFont="1" applyBorder="1"/>
    <xf numFmtId="3" fontId="26" fillId="0" borderId="8" xfId="0" applyNumberFormat="1" applyFont="1" applyBorder="1"/>
    <xf numFmtId="3" fontId="26" fillId="0" borderId="9" xfId="0" applyNumberFormat="1" applyFont="1" applyBorder="1"/>
    <xf numFmtId="10" fontId="22" fillId="0" borderId="8" xfId="0" applyNumberFormat="1" applyFont="1" applyBorder="1"/>
    <xf numFmtId="10" fontId="21" fillId="0" borderId="13" xfId="0" applyNumberFormat="1" applyFont="1" applyBorder="1"/>
    <xf numFmtId="0" fontId="18" fillId="0" borderId="20" xfId="1" quotePrefix="1" applyFont="1" applyBorder="1" applyAlignment="1">
      <alignment horizontal="center"/>
    </xf>
    <xf numFmtId="0" fontId="21" fillId="0" borderId="1" xfId="0" applyFont="1" applyBorder="1"/>
    <xf numFmtId="0" fontId="21" fillId="0" borderId="12" xfId="0" applyFont="1" applyBorder="1"/>
    <xf numFmtId="10" fontId="9" fillId="0" borderId="0" xfId="0" applyNumberFormat="1" applyFont="1"/>
    <xf numFmtId="0" fontId="23" fillId="0" borderId="12" xfId="0" applyFont="1" applyBorder="1"/>
    <xf numFmtId="0" fontId="21" fillId="0" borderId="7" xfId="0" applyFont="1" applyBorder="1"/>
    <xf numFmtId="0" fontId="9" fillId="0" borderId="9" xfId="0" applyFont="1" applyBorder="1"/>
    <xf numFmtId="10" fontId="22" fillId="0" borderId="0" xfId="0" applyNumberFormat="1" applyFont="1" applyBorder="1"/>
    <xf numFmtId="0" fontId="18" fillId="0" borderId="0" xfId="1" quotePrefix="1" applyFont="1" applyAlignment="1">
      <alignment horizontal="center"/>
    </xf>
    <xf numFmtId="0" fontId="18" fillId="0" borderId="6" xfId="1" applyFont="1" applyBorder="1" applyAlignment="1">
      <alignment horizontal="center"/>
    </xf>
    <xf numFmtId="3" fontId="7" fillId="0" borderId="6" xfId="0" applyNumberFormat="1" applyFont="1" applyBorder="1"/>
    <xf numFmtId="3" fontId="34" fillId="0" borderId="0" xfId="0" applyNumberFormat="1" applyFont="1"/>
    <xf numFmtId="3" fontId="35" fillId="0" borderId="0" xfId="0" applyNumberFormat="1" applyFont="1"/>
    <xf numFmtId="0" fontId="4" fillId="0" borderId="2" xfId="0" applyFont="1" applyFill="1" applyBorder="1"/>
    <xf numFmtId="3" fontId="10" fillId="0" borderId="17" xfId="0" applyNumberFormat="1" applyFont="1" applyBorder="1"/>
    <xf numFmtId="4" fontId="21" fillId="0" borderId="0" xfId="0" applyNumberFormat="1" applyFont="1"/>
    <xf numFmtId="0" fontId="3" fillId="0" borderId="0" xfId="0" applyFont="1"/>
    <xf numFmtId="0" fontId="3" fillId="0" borderId="0" xfId="0" applyFont="1" applyBorder="1"/>
    <xf numFmtId="3" fontId="3" fillId="0" borderId="0" xfId="0" applyNumberFormat="1" applyFont="1" applyBorder="1"/>
    <xf numFmtId="3" fontId="12" fillId="0" borderId="1" xfId="0" applyNumberFormat="1" applyFont="1" applyBorder="1" applyAlignment="1">
      <alignment horizontal="right"/>
    </xf>
    <xf numFmtId="3" fontId="12" fillId="0" borderId="12" xfId="0" applyNumberFormat="1" applyFont="1" applyBorder="1" applyAlignment="1">
      <alignment horizontal="right"/>
    </xf>
    <xf numFmtId="3" fontId="12" fillId="3" borderId="10" xfId="0" applyNumberFormat="1" applyFont="1" applyFill="1" applyBorder="1"/>
    <xf numFmtId="3" fontId="15" fillId="0" borderId="7" xfId="0" applyNumberFormat="1" applyFont="1" applyFill="1" applyBorder="1" applyAlignment="1">
      <alignment horizontal="center"/>
    </xf>
    <xf numFmtId="3" fontId="31" fillId="0" borderId="7" xfId="0" applyNumberFormat="1" applyFont="1" applyBorder="1" applyAlignment="1">
      <alignment horizontal="right"/>
    </xf>
    <xf numFmtId="0" fontId="0" fillId="0" borderId="7" xfId="0" applyBorder="1"/>
    <xf numFmtId="3" fontId="32" fillId="0" borderId="7" xfId="0" applyNumberFormat="1" applyFont="1" applyBorder="1" applyAlignment="1">
      <alignment horizontal="right"/>
    </xf>
    <xf numFmtId="10" fontId="18" fillId="0" borderId="2" xfId="1" quotePrefix="1" applyNumberFormat="1" applyFont="1" applyBorder="1" applyAlignment="1" applyProtection="1"/>
    <xf numFmtId="10" fontId="16" fillId="0" borderId="13" xfId="0" applyNumberFormat="1" applyFont="1" applyBorder="1"/>
    <xf numFmtId="3" fontId="29" fillId="0" borderId="22" xfId="0" applyNumberFormat="1" applyFont="1" applyBorder="1"/>
    <xf numFmtId="3" fontId="12" fillId="0" borderId="0" xfId="0" applyNumberFormat="1" applyFont="1" applyBorder="1" applyAlignment="1">
      <alignment horizontal="right"/>
    </xf>
    <xf numFmtId="3" fontId="25" fillId="0" borderId="0" xfId="0" applyNumberFormat="1" applyFont="1" applyBorder="1" applyAlignment="1">
      <alignment horizontal="right"/>
    </xf>
    <xf numFmtId="3" fontId="15" fillId="0" borderId="0" xfId="0" applyNumberFormat="1" applyFont="1" applyBorder="1" applyAlignment="1">
      <alignment horizontal="center"/>
    </xf>
    <xf numFmtId="3" fontId="33" fillId="0" borderId="0" xfId="0" applyNumberFormat="1" applyFont="1" applyBorder="1"/>
    <xf numFmtId="3" fontId="20" fillId="0" borderId="0" xfId="0" applyNumberFormat="1" applyFont="1" applyBorder="1" applyAlignment="1">
      <alignment horizontal="center"/>
    </xf>
    <xf numFmtId="3" fontId="23" fillId="0" borderId="0" xfId="0" applyNumberFormat="1" applyFont="1" applyBorder="1"/>
    <xf numFmtId="9" fontId="12" fillId="0" borderId="0" xfId="0" applyNumberFormat="1" applyFont="1" applyBorder="1"/>
    <xf numFmtId="3" fontId="30" fillId="4" borderId="0" xfId="0" applyNumberFormat="1" applyFont="1" applyFill="1" applyBorder="1"/>
    <xf numFmtId="166" fontId="30" fillId="0" borderId="0" xfId="0" applyNumberFormat="1" applyFont="1" applyBorder="1"/>
    <xf numFmtId="3" fontId="18" fillId="0" borderId="0" xfId="1" quotePrefix="1" applyNumberFormat="1" applyFont="1" applyBorder="1" applyAlignment="1">
      <alignment horizontal="center"/>
    </xf>
    <xf numFmtId="10" fontId="18" fillId="0" borderId="0" xfId="1" quotePrefix="1" applyNumberFormat="1" applyFont="1" applyBorder="1" applyAlignment="1" applyProtection="1"/>
    <xf numFmtId="10" fontId="16" fillId="0" borderId="0" xfId="0" applyNumberFormat="1" applyFont="1" applyBorder="1"/>
    <xf numFmtId="0" fontId="18" fillId="0" borderId="0" xfId="1" applyFont="1" applyBorder="1"/>
    <xf numFmtId="10" fontId="1" fillId="0" borderId="0" xfId="0" applyNumberFormat="1" applyFont="1"/>
    <xf numFmtId="3" fontId="12" fillId="0" borderId="21" xfId="0" applyNumberFormat="1" applyFont="1" applyBorder="1"/>
    <xf numFmtId="0" fontId="9" fillId="0" borderId="0" xfId="0" applyFont="1" applyAlignment="1">
      <alignment horizontal="center"/>
    </xf>
    <xf numFmtId="0" fontId="9" fillId="0" borderId="13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9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RGLTDA@YAHOO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RGLTDA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77"/>
  <sheetViews>
    <sheetView tabSelected="1" topLeftCell="A4" workbookViewId="0">
      <selection activeCell="D35" sqref="D35"/>
    </sheetView>
  </sheetViews>
  <sheetFormatPr baseColWidth="10" defaultRowHeight="15" x14ac:dyDescent="0.25"/>
  <cols>
    <col min="1" max="1" width="5" customWidth="1"/>
    <col min="2" max="2" width="100.85546875" customWidth="1"/>
    <col min="3" max="3" width="20.7109375" customWidth="1"/>
    <col min="4" max="4" width="31.28515625" customWidth="1"/>
    <col min="5" max="5" width="36.140625" customWidth="1"/>
  </cols>
  <sheetData>
    <row r="1" spans="2:5" ht="18" x14ac:dyDescent="0.25">
      <c r="B1" s="27" t="s">
        <v>98</v>
      </c>
      <c r="C1" s="27"/>
      <c r="D1" s="1"/>
      <c r="E1" s="1"/>
    </row>
    <row r="2" spans="2:5" ht="19.5" thickBot="1" x14ac:dyDescent="0.35">
      <c r="B2" s="27" t="s">
        <v>43</v>
      </c>
      <c r="C2" s="27"/>
      <c r="D2" s="27" t="s">
        <v>96</v>
      </c>
      <c r="E2" s="33">
        <v>33156</v>
      </c>
    </row>
    <row r="3" spans="2:5" ht="21" thickBot="1" x14ac:dyDescent="0.35">
      <c r="B3" s="130" t="s">
        <v>44</v>
      </c>
      <c r="C3" s="27"/>
      <c r="D3" s="64" t="s">
        <v>97</v>
      </c>
      <c r="E3" s="65">
        <v>34270</v>
      </c>
    </row>
    <row r="4" spans="2:5" ht="19.5" thickBot="1" x14ac:dyDescent="0.35">
      <c r="B4" s="66"/>
      <c r="C4" s="66"/>
      <c r="D4" s="33"/>
      <c r="E4" s="33"/>
    </row>
    <row r="5" spans="2:5" ht="19.5" thickBot="1" x14ac:dyDescent="0.35">
      <c r="B5" s="33"/>
      <c r="C5" s="33"/>
      <c r="D5" s="67"/>
      <c r="E5" s="147"/>
    </row>
    <row r="6" spans="2:5" ht="18.75" thickBot="1" x14ac:dyDescent="0.3">
      <c r="B6" s="68" t="s">
        <v>45</v>
      </c>
      <c r="C6" s="69"/>
      <c r="D6" s="27"/>
      <c r="E6" s="81"/>
    </row>
    <row r="7" spans="2:5" ht="18" x14ac:dyDescent="0.25">
      <c r="B7" s="71" t="s">
        <v>46</v>
      </c>
      <c r="C7" s="71"/>
      <c r="D7" s="138" t="s">
        <v>47</v>
      </c>
      <c r="E7" s="148"/>
    </row>
    <row r="8" spans="2:5" ht="18.75" thickBot="1" x14ac:dyDescent="0.3">
      <c r="B8" s="72"/>
      <c r="C8" s="72"/>
      <c r="D8" s="139" t="s">
        <v>79</v>
      </c>
      <c r="E8" s="149"/>
    </row>
    <row r="9" spans="2:5" ht="18" x14ac:dyDescent="0.25">
      <c r="B9" s="73"/>
      <c r="C9" s="73"/>
      <c r="D9" s="140"/>
      <c r="E9" s="81"/>
    </row>
    <row r="10" spans="2:5" ht="18.75" thickBot="1" x14ac:dyDescent="0.3">
      <c r="B10" s="73"/>
      <c r="C10" s="73"/>
      <c r="D10" s="140"/>
      <c r="E10" s="81"/>
    </row>
    <row r="11" spans="2:5" ht="18.75" thickBot="1" x14ac:dyDescent="0.3">
      <c r="B11" s="75"/>
      <c r="C11" s="129" t="s">
        <v>95</v>
      </c>
      <c r="D11" s="141">
        <v>1</v>
      </c>
      <c r="E11" s="81"/>
    </row>
    <row r="12" spans="2:5" ht="18.75" thickBot="1" x14ac:dyDescent="0.3">
      <c r="B12" s="72" t="s">
        <v>48</v>
      </c>
      <c r="C12" s="72"/>
      <c r="D12" s="142"/>
      <c r="E12" s="150"/>
    </row>
    <row r="13" spans="2:5" ht="19.5" thickBot="1" x14ac:dyDescent="0.35">
      <c r="B13" s="33"/>
      <c r="C13" s="33"/>
      <c r="D13" s="143"/>
      <c r="E13" s="151"/>
    </row>
    <row r="14" spans="2:5" ht="19.5" thickBot="1" x14ac:dyDescent="0.35">
      <c r="B14" s="33"/>
      <c r="C14" s="33"/>
      <c r="D14" s="144"/>
      <c r="E14" s="152"/>
    </row>
    <row r="15" spans="2:5" ht="19.5" thickBot="1" x14ac:dyDescent="0.35">
      <c r="B15" s="33"/>
      <c r="C15" s="33"/>
      <c r="D15" s="33"/>
      <c r="E15" s="36"/>
    </row>
    <row r="16" spans="2:5" ht="19.5" thickBot="1" x14ac:dyDescent="0.35">
      <c r="B16" s="75"/>
      <c r="C16" s="76"/>
      <c r="D16" s="33"/>
      <c r="E16" s="36"/>
    </row>
    <row r="17" spans="2:5" ht="18" x14ac:dyDescent="0.25">
      <c r="B17" s="27" t="s">
        <v>49</v>
      </c>
      <c r="C17" s="27"/>
      <c r="D17" s="27">
        <v>2000000</v>
      </c>
      <c r="E17" s="81"/>
    </row>
    <row r="18" spans="2:5" ht="18" x14ac:dyDescent="0.25">
      <c r="B18" s="27" t="s">
        <v>50</v>
      </c>
      <c r="C18" s="27"/>
      <c r="D18" s="27">
        <v>5600000</v>
      </c>
      <c r="E18" s="81"/>
    </row>
    <row r="19" spans="2:5" ht="18.75" thickBot="1" x14ac:dyDescent="0.3">
      <c r="B19" s="27" t="s">
        <v>51</v>
      </c>
      <c r="C19" s="27"/>
      <c r="D19" s="27">
        <v>2400000</v>
      </c>
      <c r="E19" s="81"/>
    </row>
    <row r="20" spans="2:5" ht="18.75" thickBot="1" x14ac:dyDescent="0.3">
      <c r="B20" s="77" t="s">
        <v>52</v>
      </c>
      <c r="C20" s="78"/>
      <c r="D20" s="78">
        <f>SUM(D17:D19)</f>
        <v>10000000</v>
      </c>
      <c r="E20" s="81"/>
    </row>
    <row r="21" spans="2:5" ht="19.5" thickBot="1" x14ac:dyDescent="0.35">
      <c r="B21" s="33"/>
      <c r="C21" s="33"/>
      <c r="D21" s="27"/>
      <c r="E21" s="81"/>
    </row>
    <row r="22" spans="2:5" ht="18.75" thickBot="1" x14ac:dyDescent="0.3">
      <c r="B22" s="75" t="s">
        <v>53</v>
      </c>
      <c r="C22" s="76"/>
      <c r="D22" s="27"/>
      <c r="E22" s="81"/>
    </row>
    <row r="23" spans="2:5" ht="19.5" thickBot="1" x14ac:dyDescent="0.35">
      <c r="B23" s="33"/>
      <c r="C23" s="33"/>
      <c r="D23" s="27"/>
      <c r="E23" s="81"/>
    </row>
    <row r="24" spans="2:5" ht="19.5" thickBot="1" x14ac:dyDescent="0.35">
      <c r="B24" s="38" t="s">
        <v>67</v>
      </c>
      <c r="C24" s="35"/>
      <c r="D24" s="27"/>
      <c r="E24" s="81"/>
    </row>
    <row r="25" spans="2:5" ht="18" x14ac:dyDescent="0.25">
      <c r="B25" s="131" t="s">
        <v>66</v>
      </c>
      <c r="C25" s="27"/>
      <c r="D25" s="27">
        <f>+(D17+D18)*5%</f>
        <v>380000</v>
      </c>
      <c r="E25" s="81"/>
    </row>
    <row r="26" spans="2:5" ht="18" x14ac:dyDescent="0.25">
      <c r="B26" s="131" t="s">
        <v>65</v>
      </c>
      <c r="C26" s="27"/>
      <c r="D26" s="27">
        <f>+(D17+D18)*4%</f>
        <v>304000</v>
      </c>
      <c r="E26" s="81"/>
    </row>
    <row r="27" spans="2:5" ht="18.75" thickBot="1" x14ac:dyDescent="0.3">
      <c r="B27" s="131" t="s">
        <v>117</v>
      </c>
      <c r="C27" s="27"/>
      <c r="D27" s="27">
        <v>250000</v>
      </c>
      <c r="E27" s="81"/>
    </row>
    <row r="28" spans="2:5" ht="18.75" thickBot="1" x14ac:dyDescent="0.3">
      <c r="B28" s="79" t="s">
        <v>68</v>
      </c>
      <c r="C28" s="58"/>
      <c r="D28" s="78">
        <f>SUM(D25:D27)</f>
        <v>934000</v>
      </c>
      <c r="E28" s="81"/>
    </row>
    <row r="29" spans="2:5" ht="18.75" thickBot="1" x14ac:dyDescent="0.3">
      <c r="B29" s="80"/>
      <c r="C29" s="80"/>
      <c r="D29" s="81"/>
      <c r="E29" s="81"/>
    </row>
    <row r="30" spans="2:5" ht="18.75" thickBot="1" x14ac:dyDescent="0.3">
      <c r="B30" s="82" t="s">
        <v>69</v>
      </c>
      <c r="C30" s="83"/>
      <c r="D30" s="83">
        <f>+D20-D28</f>
        <v>9066000</v>
      </c>
      <c r="E30" s="153"/>
    </row>
    <row r="31" spans="2:5" ht="18.75" thickBot="1" x14ac:dyDescent="0.3">
      <c r="B31" s="80"/>
      <c r="C31" s="80"/>
      <c r="D31" s="81"/>
      <c r="E31" s="81"/>
    </row>
    <row r="32" spans="2:5" ht="18.75" thickBot="1" x14ac:dyDescent="0.3">
      <c r="B32" s="84" t="s">
        <v>12</v>
      </c>
      <c r="C32" s="80"/>
      <c r="D32" s="81"/>
      <c r="E32" s="81"/>
    </row>
    <row r="33" spans="2:5" ht="18.75" x14ac:dyDescent="0.3">
      <c r="B33" s="33" t="s">
        <v>121</v>
      </c>
      <c r="C33" s="33"/>
      <c r="D33" s="27">
        <v>3427000</v>
      </c>
      <c r="E33" s="81"/>
    </row>
    <row r="34" spans="2:5" ht="18.75" x14ac:dyDescent="0.3">
      <c r="B34" s="33" t="s">
        <v>120</v>
      </c>
      <c r="C34" s="33"/>
      <c r="D34" s="27">
        <v>548320</v>
      </c>
      <c r="E34" s="81"/>
    </row>
    <row r="35" spans="2:5" ht="19.5" thickBot="1" x14ac:dyDescent="0.35">
      <c r="B35" s="33" t="s">
        <v>119</v>
      </c>
      <c r="C35" s="33"/>
      <c r="D35" s="27">
        <f>IF(D11&gt;=1,D20*10%,0)</f>
        <v>1000000</v>
      </c>
      <c r="E35" s="81"/>
    </row>
    <row r="36" spans="2:5" ht="18.75" thickBot="1" x14ac:dyDescent="0.3">
      <c r="B36" s="77" t="s">
        <v>54</v>
      </c>
      <c r="C36" s="85"/>
      <c r="D36" s="85">
        <f>SUM(D32:D35)</f>
        <v>4975320</v>
      </c>
      <c r="E36" s="76"/>
    </row>
    <row r="37" spans="2:5" ht="18" x14ac:dyDescent="0.25">
      <c r="B37" s="80"/>
      <c r="C37" s="80"/>
      <c r="D37" s="81"/>
      <c r="E37" s="81"/>
    </row>
    <row r="38" spans="2:5" ht="19.5" thickBot="1" x14ac:dyDescent="0.35">
      <c r="B38" s="33"/>
      <c r="C38" s="33"/>
      <c r="D38" s="27"/>
      <c r="E38" s="81"/>
    </row>
    <row r="39" spans="2:5" ht="18.75" thickBot="1" x14ac:dyDescent="0.3">
      <c r="B39" s="75" t="s">
        <v>73</v>
      </c>
      <c r="C39" s="76"/>
      <c r="D39" s="27"/>
      <c r="E39" s="81"/>
    </row>
    <row r="40" spans="2:5" ht="18" x14ac:dyDescent="0.25">
      <c r="B40" s="27" t="s">
        <v>71</v>
      </c>
      <c r="C40" s="27">
        <v>1000000</v>
      </c>
      <c r="D40" s="27"/>
      <c r="E40" s="81"/>
    </row>
    <row r="41" spans="2:5" ht="18" x14ac:dyDescent="0.25">
      <c r="B41" s="27" t="s">
        <v>124</v>
      </c>
      <c r="C41" s="162">
        <v>500000</v>
      </c>
      <c r="D41" s="27"/>
      <c r="E41" s="81"/>
    </row>
    <row r="42" spans="2:5" ht="18.75" x14ac:dyDescent="0.3">
      <c r="B42" s="34" t="s">
        <v>125</v>
      </c>
      <c r="C42" s="161">
        <f>+D42/D20</f>
        <v>0.15</v>
      </c>
      <c r="D42" s="27">
        <f>+C40+C41</f>
        <v>1500000</v>
      </c>
      <c r="E42" s="154"/>
    </row>
    <row r="43" spans="2:5" ht="18.75" x14ac:dyDescent="0.3">
      <c r="B43" s="34"/>
      <c r="C43" s="161"/>
      <c r="D43" s="27"/>
      <c r="E43" s="154"/>
    </row>
    <row r="44" spans="2:5" ht="18.75" x14ac:dyDescent="0.3">
      <c r="B44" s="34" t="s">
        <v>123</v>
      </c>
      <c r="C44" s="33"/>
      <c r="D44" s="27"/>
      <c r="E44" s="154"/>
    </row>
    <row r="45" spans="2:5" ht="18.75" x14ac:dyDescent="0.3">
      <c r="B45" s="33" t="s">
        <v>72</v>
      </c>
      <c r="C45" s="33">
        <f>+D20</f>
        <v>10000000</v>
      </c>
      <c r="D45" s="27"/>
      <c r="E45" s="81"/>
    </row>
    <row r="46" spans="2:5" ht="18.75" x14ac:dyDescent="0.3">
      <c r="B46" s="33" t="s">
        <v>70</v>
      </c>
      <c r="C46" s="33">
        <f>-D28</f>
        <v>-934000</v>
      </c>
      <c r="D46" s="27"/>
      <c r="E46" s="81"/>
    </row>
    <row r="47" spans="2:5" ht="18.75" x14ac:dyDescent="0.3">
      <c r="B47" s="33" t="s">
        <v>127</v>
      </c>
      <c r="C47" s="33">
        <f>-D42</f>
        <v>-1500000</v>
      </c>
      <c r="D47" s="27"/>
      <c r="E47" s="81"/>
    </row>
    <row r="48" spans="2:5" ht="18.75" x14ac:dyDescent="0.3">
      <c r="B48" s="33" t="s">
        <v>74</v>
      </c>
      <c r="C48" s="86">
        <f>-D36</f>
        <v>-4975320</v>
      </c>
      <c r="D48" s="27"/>
      <c r="E48" s="81"/>
    </row>
    <row r="49" spans="2:5" ht="19.5" thickBot="1" x14ac:dyDescent="0.35">
      <c r="B49" s="35" t="s">
        <v>122</v>
      </c>
      <c r="C49" s="87">
        <f>SUM(C45:C48)</f>
        <v>2590680</v>
      </c>
      <c r="D49" s="27">
        <f>+C49*0.25</f>
        <v>647670</v>
      </c>
      <c r="E49" s="81"/>
    </row>
    <row r="50" spans="2:5" ht="25.5" customHeight="1" thickBot="1" x14ac:dyDescent="0.35">
      <c r="B50" s="37" t="s">
        <v>75</v>
      </c>
      <c r="C50" s="40"/>
      <c r="D50" s="85">
        <f>SUM(D40:D49)</f>
        <v>2147670</v>
      </c>
      <c r="E50" s="76"/>
    </row>
    <row r="51" spans="2:5" ht="19.5" thickBot="1" x14ac:dyDescent="0.35">
      <c r="B51" s="33"/>
      <c r="C51" s="33"/>
      <c r="D51" s="27"/>
      <c r="E51" s="81"/>
    </row>
    <row r="52" spans="2:5" ht="26.25" customHeight="1" thickBot="1" x14ac:dyDescent="0.35">
      <c r="B52" s="88" t="s">
        <v>76</v>
      </c>
      <c r="C52" s="89"/>
      <c r="D52" s="90">
        <f>+D50+D36</f>
        <v>7122990</v>
      </c>
      <c r="E52" s="155"/>
    </row>
    <row r="53" spans="2:5" ht="26.25" customHeight="1" thickBot="1" x14ac:dyDescent="0.35">
      <c r="B53" s="37" t="s">
        <v>77</v>
      </c>
      <c r="C53" s="40"/>
      <c r="D53" s="91">
        <f>+D52/D30</f>
        <v>0.78568166776968895</v>
      </c>
      <c r="E53" s="156"/>
    </row>
    <row r="54" spans="2:5" ht="26.25" customHeight="1" thickBot="1" x14ac:dyDescent="0.35">
      <c r="B54" s="37" t="s">
        <v>78</v>
      </c>
      <c r="C54" s="40"/>
      <c r="D54" s="85">
        <f>+D30*0.4</f>
        <v>3626400</v>
      </c>
      <c r="E54" s="76"/>
    </row>
    <row r="55" spans="2:5" ht="19.5" thickBot="1" x14ac:dyDescent="0.35">
      <c r="B55" s="33"/>
      <c r="C55" s="33"/>
      <c r="D55" s="92">
        <f>+D54/D30</f>
        <v>0.4</v>
      </c>
      <c r="E55" s="154"/>
    </row>
    <row r="56" spans="2:5" ht="27.75" customHeight="1" thickBot="1" x14ac:dyDescent="0.3">
      <c r="B56" s="77" t="s">
        <v>81</v>
      </c>
      <c r="C56" s="78"/>
      <c r="D56" s="85">
        <f>IF(D53&lt;=40%,D30-D52,D30-D54)</f>
        <v>5439600</v>
      </c>
      <c r="E56" s="76"/>
    </row>
    <row r="57" spans="2:5" ht="19.5" thickBot="1" x14ac:dyDescent="0.35">
      <c r="B57" s="33"/>
      <c r="C57" s="33"/>
      <c r="D57" s="27"/>
      <c r="E57" s="81"/>
    </row>
    <row r="58" spans="2:5" ht="27" customHeight="1" thickBot="1" x14ac:dyDescent="0.35">
      <c r="B58" s="37" t="s">
        <v>126</v>
      </c>
      <c r="C58" s="40"/>
      <c r="D58" s="85">
        <f>MAX('TARIFA RETENCIÓN FUENTE'!C21:I21)</f>
        <v>508696</v>
      </c>
      <c r="E58" s="76"/>
    </row>
    <row r="59" spans="2:5" ht="34.5" customHeight="1" thickBot="1" x14ac:dyDescent="0.35">
      <c r="B59" s="33"/>
      <c r="C59" s="33"/>
      <c r="D59" s="93" t="s">
        <v>64</v>
      </c>
      <c r="E59" s="157"/>
    </row>
    <row r="60" spans="2:5" ht="18.75" x14ac:dyDescent="0.3">
      <c r="B60" s="94" t="s">
        <v>82</v>
      </c>
      <c r="C60" s="56"/>
      <c r="D60" s="145">
        <f>+D58/D56</f>
        <v>9.3517170380175013E-2</v>
      </c>
      <c r="E60" s="158"/>
    </row>
    <row r="61" spans="2:5" ht="18.75" x14ac:dyDescent="0.3">
      <c r="B61" s="95"/>
      <c r="C61" s="57"/>
      <c r="D61" s="57"/>
      <c r="E61" s="57"/>
    </row>
    <row r="62" spans="2:5" ht="19.5" thickBot="1" x14ac:dyDescent="0.35">
      <c r="B62" s="63" t="s">
        <v>80</v>
      </c>
      <c r="C62" s="60"/>
      <c r="D62" s="146">
        <f>+D58/D20</f>
        <v>5.0869600000000001E-2</v>
      </c>
      <c r="E62" s="159"/>
    </row>
    <row r="63" spans="2:5" ht="18.75" x14ac:dyDescent="0.3">
      <c r="B63" s="61"/>
      <c r="C63" s="61"/>
      <c r="D63" s="61"/>
      <c r="E63" s="57"/>
    </row>
    <row r="64" spans="2:5" ht="18.75" x14ac:dyDescent="0.3">
      <c r="B64" s="61"/>
      <c r="C64" s="61"/>
      <c r="D64" s="61"/>
      <c r="E64" s="160"/>
    </row>
    <row r="65" spans="2:7" ht="19.5" thickBot="1" x14ac:dyDescent="0.35">
      <c r="B65" s="61"/>
      <c r="C65" s="61"/>
      <c r="D65" s="61"/>
      <c r="E65" s="57"/>
    </row>
    <row r="66" spans="2:7" ht="18.75" x14ac:dyDescent="0.3">
      <c r="B66" s="41" t="s">
        <v>5</v>
      </c>
      <c r="C66" s="96"/>
      <c r="D66" s="61"/>
      <c r="E66" s="61"/>
    </row>
    <row r="67" spans="2:7" ht="18.75" x14ac:dyDescent="0.3">
      <c r="B67" s="43" t="s">
        <v>6</v>
      </c>
      <c r="C67" s="45"/>
      <c r="D67" s="61"/>
      <c r="E67" s="61"/>
    </row>
    <row r="68" spans="2:7" ht="18.75" x14ac:dyDescent="0.3">
      <c r="B68" s="43" t="s">
        <v>63</v>
      </c>
      <c r="C68" s="45"/>
      <c r="D68" s="61"/>
      <c r="E68" s="61"/>
    </row>
    <row r="69" spans="2:7" ht="18.75" x14ac:dyDescent="0.3">
      <c r="B69" s="55" t="s">
        <v>7</v>
      </c>
      <c r="C69" s="45"/>
      <c r="D69" s="61"/>
      <c r="E69" s="61"/>
    </row>
    <row r="70" spans="2:7" ht="18.75" x14ac:dyDescent="0.3">
      <c r="B70" s="43" t="s">
        <v>118</v>
      </c>
      <c r="C70" s="45"/>
      <c r="D70" s="61"/>
      <c r="E70" s="61"/>
    </row>
    <row r="71" spans="2:7" ht="18.75" x14ac:dyDescent="0.3">
      <c r="B71" s="97" t="s">
        <v>92</v>
      </c>
      <c r="C71" s="45"/>
      <c r="D71" s="61"/>
      <c r="E71" s="61"/>
    </row>
    <row r="72" spans="2:7" ht="18.75" x14ac:dyDescent="0.3">
      <c r="B72" s="43"/>
      <c r="C72" s="45"/>
      <c r="D72" s="61"/>
      <c r="E72" s="61"/>
    </row>
    <row r="73" spans="2:7" ht="19.5" thickBot="1" x14ac:dyDescent="0.35">
      <c r="B73" s="98"/>
      <c r="C73" s="99"/>
      <c r="D73" s="61"/>
      <c r="E73" s="61"/>
    </row>
    <row r="74" spans="2:7" ht="18.75" x14ac:dyDescent="0.3">
      <c r="B74" s="46"/>
      <c r="C74" s="46"/>
      <c r="D74" s="61"/>
      <c r="E74" s="61"/>
    </row>
    <row r="75" spans="2:7" ht="18.75" x14ac:dyDescent="0.3">
      <c r="B75" s="61"/>
      <c r="C75" s="61"/>
      <c r="D75" s="61"/>
      <c r="E75" s="61"/>
    </row>
    <row r="76" spans="2:7" ht="18.75" x14ac:dyDescent="0.3">
      <c r="B76" s="62"/>
      <c r="C76" s="62"/>
      <c r="D76" s="62"/>
      <c r="E76" s="62"/>
      <c r="F76" s="18"/>
      <c r="G76" s="18"/>
    </row>
    <row r="77" spans="2:7" ht="18.75" x14ac:dyDescent="0.3">
      <c r="B77" s="61"/>
      <c r="C77" s="61"/>
      <c r="D77" s="61"/>
      <c r="E77" s="61"/>
    </row>
  </sheetData>
  <sheetProtection password="CC4D" sheet="1" objects="1" scenarios="1" formatCells="0" formatColumns="0" formatRows="0" insertColumns="0" insertRows="0" insertHyperlinks="0"/>
  <protectedRanges>
    <protectedRange sqref="C40:C41" name="Rango16"/>
    <protectedRange sqref="D25:E27" name="Rango14"/>
    <protectedRange sqref="E14" name="Rango11"/>
    <protectedRange sqref="E35" name="Rango9_1"/>
    <protectedRange sqref="E33:E34" name="Rango13"/>
    <protectedRange sqref="D11" name="Rango8"/>
    <protectedRange sqref="D66:E71" name="Rango5"/>
    <protectedRange sqref="D40:D41" name="Rango4"/>
    <protectedRange sqref="D33:D34" name="Rango3"/>
    <protectedRange sqref="D17:E19" name="Rango2"/>
    <protectedRange sqref="E9" name="Rango1"/>
    <protectedRange sqref="E2:E3" name="Rango6"/>
    <protectedRange sqref="E12" name="Rango9"/>
    <protectedRange sqref="E12" name="Rango12"/>
    <protectedRange sqref="D35" name="Rango15"/>
  </protectedRanges>
  <hyperlinks>
    <hyperlink ref="D59" location="'TARIFA RETENCIÓN FUENTE'!D21" display="TARIFA RETENCIÓN FUENTE'!A1"/>
    <hyperlink ref="B71" r:id="rId1"/>
  </hyperlinks>
  <pageMargins left="0.70866141732283472" right="0.70866141732283472" top="0.74803149606299213" bottom="0.74803149606299213" header="0.31496062992125984" footer="0.31496062992125984"/>
  <pageSetup scale="43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6"/>
  <sheetViews>
    <sheetView topLeftCell="C31" workbookViewId="0">
      <selection activeCell="L15" sqref="L15"/>
    </sheetView>
  </sheetViews>
  <sheetFormatPr baseColWidth="10" defaultColWidth="9.140625" defaultRowHeight="12.75" x14ac:dyDescent="0.2"/>
  <cols>
    <col min="1" max="1" width="5.140625" style="9" customWidth="1"/>
    <col min="2" max="2" width="98.140625" style="9" customWidth="1"/>
    <col min="3" max="3" width="34" style="9" customWidth="1"/>
    <col min="4" max="8" width="19.85546875" style="9" customWidth="1"/>
    <col min="9" max="9" width="20.7109375" style="9" customWidth="1"/>
    <col min="10" max="10" width="3.28515625" style="9" bestFit="1" customWidth="1"/>
    <col min="11" max="11" width="9.140625" style="9"/>
    <col min="12" max="12" width="26.42578125" style="9" customWidth="1"/>
    <col min="13" max="13" width="10.140625" style="9" bestFit="1" customWidth="1"/>
    <col min="14" max="259" width="9.140625" style="9"/>
    <col min="260" max="260" width="5.140625" style="9" customWidth="1"/>
    <col min="261" max="261" width="65.140625" style="9" customWidth="1"/>
    <col min="262" max="262" width="24.140625" style="9" customWidth="1"/>
    <col min="263" max="263" width="19.85546875" style="9" customWidth="1"/>
    <col min="264" max="264" width="20.7109375" style="9" customWidth="1"/>
    <col min="265" max="265" width="3.28515625" style="9" bestFit="1" customWidth="1"/>
    <col min="266" max="266" width="26" style="9" bestFit="1" customWidth="1"/>
    <col min="267" max="267" width="9.140625" style="9"/>
    <col min="268" max="268" width="26.42578125" style="9" customWidth="1"/>
    <col min="269" max="269" width="10.140625" style="9" bestFit="1" customWidth="1"/>
    <col min="270" max="515" width="9.140625" style="9"/>
    <col min="516" max="516" width="5.140625" style="9" customWidth="1"/>
    <col min="517" max="517" width="65.140625" style="9" customWidth="1"/>
    <col min="518" max="518" width="24.140625" style="9" customWidth="1"/>
    <col min="519" max="519" width="19.85546875" style="9" customWidth="1"/>
    <col min="520" max="520" width="20.7109375" style="9" customWidth="1"/>
    <col min="521" max="521" width="3.28515625" style="9" bestFit="1" customWidth="1"/>
    <col min="522" max="522" width="26" style="9" bestFit="1" customWidth="1"/>
    <col min="523" max="523" width="9.140625" style="9"/>
    <col min="524" max="524" width="26.42578125" style="9" customWidth="1"/>
    <col min="525" max="525" width="10.140625" style="9" bestFit="1" customWidth="1"/>
    <col min="526" max="771" width="9.140625" style="9"/>
    <col min="772" max="772" width="5.140625" style="9" customWidth="1"/>
    <col min="773" max="773" width="65.140625" style="9" customWidth="1"/>
    <col min="774" max="774" width="24.140625" style="9" customWidth="1"/>
    <col min="775" max="775" width="19.85546875" style="9" customWidth="1"/>
    <col min="776" max="776" width="20.7109375" style="9" customWidth="1"/>
    <col min="777" max="777" width="3.28515625" style="9" bestFit="1" customWidth="1"/>
    <col min="778" max="778" width="26" style="9" bestFit="1" customWidth="1"/>
    <col min="779" max="779" width="9.140625" style="9"/>
    <col min="780" max="780" width="26.42578125" style="9" customWidth="1"/>
    <col min="781" max="781" width="10.140625" style="9" bestFit="1" customWidth="1"/>
    <col min="782" max="1027" width="9.140625" style="9"/>
    <col min="1028" max="1028" width="5.140625" style="9" customWidth="1"/>
    <col min="1029" max="1029" width="65.140625" style="9" customWidth="1"/>
    <col min="1030" max="1030" width="24.140625" style="9" customWidth="1"/>
    <col min="1031" max="1031" width="19.85546875" style="9" customWidth="1"/>
    <col min="1032" max="1032" width="20.7109375" style="9" customWidth="1"/>
    <col min="1033" max="1033" width="3.28515625" style="9" bestFit="1" customWidth="1"/>
    <col min="1034" max="1034" width="26" style="9" bestFit="1" customWidth="1"/>
    <col min="1035" max="1035" width="9.140625" style="9"/>
    <col min="1036" max="1036" width="26.42578125" style="9" customWidth="1"/>
    <col min="1037" max="1037" width="10.140625" style="9" bestFit="1" customWidth="1"/>
    <col min="1038" max="1283" width="9.140625" style="9"/>
    <col min="1284" max="1284" width="5.140625" style="9" customWidth="1"/>
    <col min="1285" max="1285" width="65.140625" style="9" customWidth="1"/>
    <col min="1286" max="1286" width="24.140625" style="9" customWidth="1"/>
    <col min="1287" max="1287" width="19.85546875" style="9" customWidth="1"/>
    <col min="1288" max="1288" width="20.7109375" style="9" customWidth="1"/>
    <col min="1289" max="1289" width="3.28515625" style="9" bestFit="1" customWidth="1"/>
    <col min="1290" max="1290" width="26" style="9" bestFit="1" customWidth="1"/>
    <col min="1291" max="1291" width="9.140625" style="9"/>
    <col min="1292" max="1292" width="26.42578125" style="9" customWidth="1"/>
    <col min="1293" max="1293" width="10.140625" style="9" bestFit="1" customWidth="1"/>
    <col min="1294" max="1539" width="9.140625" style="9"/>
    <col min="1540" max="1540" width="5.140625" style="9" customWidth="1"/>
    <col min="1541" max="1541" width="65.140625" style="9" customWidth="1"/>
    <col min="1542" max="1542" width="24.140625" style="9" customWidth="1"/>
    <col min="1543" max="1543" width="19.85546875" style="9" customWidth="1"/>
    <col min="1544" max="1544" width="20.7109375" style="9" customWidth="1"/>
    <col min="1545" max="1545" width="3.28515625" style="9" bestFit="1" customWidth="1"/>
    <col min="1546" max="1546" width="26" style="9" bestFit="1" customWidth="1"/>
    <col min="1547" max="1547" width="9.140625" style="9"/>
    <col min="1548" max="1548" width="26.42578125" style="9" customWidth="1"/>
    <col min="1549" max="1549" width="10.140625" style="9" bestFit="1" customWidth="1"/>
    <col min="1550" max="1795" width="9.140625" style="9"/>
    <col min="1796" max="1796" width="5.140625" style="9" customWidth="1"/>
    <col min="1797" max="1797" width="65.140625" style="9" customWidth="1"/>
    <col min="1798" max="1798" width="24.140625" style="9" customWidth="1"/>
    <col min="1799" max="1799" width="19.85546875" style="9" customWidth="1"/>
    <col min="1800" max="1800" width="20.7109375" style="9" customWidth="1"/>
    <col min="1801" max="1801" width="3.28515625" style="9" bestFit="1" customWidth="1"/>
    <col min="1802" max="1802" width="26" style="9" bestFit="1" customWidth="1"/>
    <col min="1803" max="1803" width="9.140625" style="9"/>
    <col min="1804" max="1804" width="26.42578125" style="9" customWidth="1"/>
    <col min="1805" max="1805" width="10.140625" style="9" bestFit="1" customWidth="1"/>
    <col min="1806" max="2051" width="9.140625" style="9"/>
    <col min="2052" max="2052" width="5.140625" style="9" customWidth="1"/>
    <col min="2053" max="2053" width="65.140625" style="9" customWidth="1"/>
    <col min="2054" max="2054" width="24.140625" style="9" customWidth="1"/>
    <col min="2055" max="2055" width="19.85546875" style="9" customWidth="1"/>
    <col min="2056" max="2056" width="20.7109375" style="9" customWidth="1"/>
    <col min="2057" max="2057" width="3.28515625" style="9" bestFit="1" customWidth="1"/>
    <col min="2058" max="2058" width="26" style="9" bestFit="1" customWidth="1"/>
    <col min="2059" max="2059" width="9.140625" style="9"/>
    <col min="2060" max="2060" width="26.42578125" style="9" customWidth="1"/>
    <col min="2061" max="2061" width="10.140625" style="9" bestFit="1" customWidth="1"/>
    <col min="2062" max="2307" width="9.140625" style="9"/>
    <col min="2308" max="2308" width="5.140625" style="9" customWidth="1"/>
    <col min="2309" max="2309" width="65.140625" style="9" customWidth="1"/>
    <col min="2310" max="2310" width="24.140625" style="9" customWidth="1"/>
    <col min="2311" max="2311" width="19.85546875" style="9" customWidth="1"/>
    <col min="2312" max="2312" width="20.7109375" style="9" customWidth="1"/>
    <col min="2313" max="2313" width="3.28515625" style="9" bestFit="1" customWidth="1"/>
    <col min="2314" max="2314" width="26" style="9" bestFit="1" customWidth="1"/>
    <col min="2315" max="2315" width="9.140625" style="9"/>
    <col min="2316" max="2316" width="26.42578125" style="9" customWidth="1"/>
    <col min="2317" max="2317" width="10.140625" style="9" bestFit="1" customWidth="1"/>
    <col min="2318" max="2563" width="9.140625" style="9"/>
    <col min="2564" max="2564" width="5.140625" style="9" customWidth="1"/>
    <col min="2565" max="2565" width="65.140625" style="9" customWidth="1"/>
    <col min="2566" max="2566" width="24.140625" style="9" customWidth="1"/>
    <col min="2567" max="2567" width="19.85546875" style="9" customWidth="1"/>
    <col min="2568" max="2568" width="20.7109375" style="9" customWidth="1"/>
    <col min="2569" max="2569" width="3.28515625" style="9" bestFit="1" customWidth="1"/>
    <col min="2570" max="2570" width="26" style="9" bestFit="1" customWidth="1"/>
    <col min="2571" max="2571" width="9.140625" style="9"/>
    <col min="2572" max="2572" width="26.42578125" style="9" customWidth="1"/>
    <col min="2573" max="2573" width="10.140625" style="9" bestFit="1" customWidth="1"/>
    <col min="2574" max="2819" width="9.140625" style="9"/>
    <col min="2820" max="2820" width="5.140625" style="9" customWidth="1"/>
    <col min="2821" max="2821" width="65.140625" style="9" customWidth="1"/>
    <col min="2822" max="2822" width="24.140625" style="9" customWidth="1"/>
    <col min="2823" max="2823" width="19.85546875" style="9" customWidth="1"/>
    <col min="2824" max="2824" width="20.7109375" style="9" customWidth="1"/>
    <col min="2825" max="2825" width="3.28515625" style="9" bestFit="1" customWidth="1"/>
    <col min="2826" max="2826" width="26" style="9" bestFit="1" customWidth="1"/>
    <col min="2827" max="2827" width="9.140625" style="9"/>
    <col min="2828" max="2828" width="26.42578125" style="9" customWidth="1"/>
    <col min="2829" max="2829" width="10.140625" style="9" bestFit="1" customWidth="1"/>
    <col min="2830" max="3075" width="9.140625" style="9"/>
    <col min="3076" max="3076" width="5.140625" style="9" customWidth="1"/>
    <col min="3077" max="3077" width="65.140625" style="9" customWidth="1"/>
    <col min="3078" max="3078" width="24.140625" style="9" customWidth="1"/>
    <col min="3079" max="3079" width="19.85546875" style="9" customWidth="1"/>
    <col min="3080" max="3080" width="20.7109375" style="9" customWidth="1"/>
    <col min="3081" max="3081" width="3.28515625" style="9" bestFit="1" customWidth="1"/>
    <col min="3082" max="3082" width="26" style="9" bestFit="1" customWidth="1"/>
    <col min="3083" max="3083" width="9.140625" style="9"/>
    <col min="3084" max="3084" width="26.42578125" style="9" customWidth="1"/>
    <col min="3085" max="3085" width="10.140625" style="9" bestFit="1" customWidth="1"/>
    <col min="3086" max="3331" width="9.140625" style="9"/>
    <col min="3332" max="3332" width="5.140625" style="9" customWidth="1"/>
    <col min="3333" max="3333" width="65.140625" style="9" customWidth="1"/>
    <col min="3334" max="3334" width="24.140625" style="9" customWidth="1"/>
    <col min="3335" max="3335" width="19.85546875" style="9" customWidth="1"/>
    <col min="3336" max="3336" width="20.7109375" style="9" customWidth="1"/>
    <col min="3337" max="3337" width="3.28515625" style="9" bestFit="1" customWidth="1"/>
    <col min="3338" max="3338" width="26" style="9" bestFit="1" customWidth="1"/>
    <col min="3339" max="3339" width="9.140625" style="9"/>
    <col min="3340" max="3340" width="26.42578125" style="9" customWidth="1"/>
    <col min="3341" max="3341" width="10.140625" style="9" bestFit="1" customWidth="1"/>
    <col min="3342" max="3587" width="9.140625" style="9"/>
    <col min="3588" max="3588" width="5.140625" style="9" customWidth="1"/>
    <col min="3589" max="3589" width="65.140625" style="9" customWidth="1"/>
    <col min="3590" max="3590" width="24.140625" style="9" customWidth="1"/>
    <col min="3591" max="3591" width="19.85546875" style="9" customWidth="1"/>
    <col min="3592" max="3592" width="20.7109375" style="9" customWidth="1"/>
    <col min="3593" max="3593" width="3.28515625" style="9" bestFit="1" customWidth="1"/>
    <col min="3594" max="3594" width="26" style="9" bestFit="1" customWidth="1"/>
    <col min="3595" max="3595" width="9.140625" style="9"/>
    <col min="3596" max="3596" width="26.42578125" style="9" customWidth="1"/>
    <col min="3597" max="3597" width="10.140625" style="9" bestFit="1" customWidth="1"/>
    <col min="3598" max="3843" width="9.140625" style="9"/>
    <col min="3844" max="3844" width="5.140625" style="9" customWidth="1"/>
    <col min="3845" max="3845" width="65.140625" style="9" customWidth="1"/>
    <col min="3846" max="3846" width="24.140625" style="9" customWidth="1"/>
    <col min="3847" max="3847" width="19.85546875" style="9" customWidth="1"/>
    <col min="3848" max="3848" width="20.7109375" style="9" customWidth="1"/>
    <col min="3849" max="3849" width="3.28515625" style="9" bestFit="1" customWidth="1"/>
    <col min="3850" max="3850" width="26" style="9" bestFit="1" customWidth="1"/>
    <col min="3851" max="3851" width="9.140625" style="9"/>
    <col min="3852" max="3852" width="26.42578125" style="9" customWidth="1"/>
    <col min="3853" max="3853" width="10.140625" style="9" bestFit="1" customWidth="1"/>
    <col min="3854" max="4099" width="9.140625" style="9"/>
    <col min="4100" max="4100" width="5.140625" style="9" customWidth="1"/>
    <col min="4101" max="4101" width="65.140625" style="9" customWidth="1"/>
    <col min="4102" max="4102" width="24.140625" style="9" customWidth="1"/>
    <col min="4103" max="4103" width="19.85546875" style="9" customWidth="1"/>
    <col min="4104" max="4104" width="20.7109375" style="9" customWidth="1"/>
    <col min="4105" max="4105" width="3.28515625" style="9" bestFit="1" customWidth="1"/>
    <col min="4106" max="4106" width="26" style="9" bestFit="1" customWidth="1"/>
    <col min="4107" max="4107" width="9.140625" style="9"/>
    <col min="4108" max="4108" width="26.42578125" style="9" customWidth="1"/>
    <col min="4109" max="4109" width="10.140625" style="9" bestFit="1" customWidth="1"/>
    <col min="4110" max="4355" width="9.140625" style="9"/>
    <col min="4356" max="4356" width="5.140625" style="9" customWidth="1"/>
    <col min="4357" max="4357" width="65.140625" style="9" customWidth="1"/>
    <col min="4358" max="4358" width="24.140625" style="9" customWidth="1"/>
    <col min="4359" max="4359" width="19.85546875" style="9" customWidth="1"/>
    <col min="4360" max="4360" width="20.7109375" style="9" customWidth="1"/>
    <col min="4361" max="4361" width="3.28515625" style="9" bestFit="1" customWidth="1"/>
    <col min="4362" max="4362" width="26" style="9" bestFit="1" customWidth="1"/>
    <col min="4363" max="4363" width="9.140625" style="9"/>
    <col min="4364" max="4364" width="26.42578125" style="9" customWidth="1"/>
    <col min="4365" max="4365" width="10.140625" style="9" bestFit="1" customWidth="1"/>
    <col min="4366" max="4611" width="9.140625" style="9"/>
    <col min="4612" max="4612" width="5.140625" style="9" customWidth="1"/>
    <col min="4613" max="4613" width="65.140625" style="9" customWidth="1"/>
    <col min="4614" max="4614" width="24.140625" style="9" customWidth="1"/>
    <col min="4615" max="4615" width="19.85546875" style="9" customWidth="1"/>
    <col min="4616" max="4616" width="20.7109375" style="9" customWidth="1"/>
    <col min="4617" max="4617" width="3.28515625" style="9" bestFit="1" customWidth="1"/>
    <col min="4618" max="4618" width="26" style="9" bestFit="1" customWidth="1"/>
    <col min="4619" max="4619" width="9.140625" style="9"/>
    <col min="4620" max="4620" width="26.42578125" style="9" customWidth="1"/>
    <col min="4621" max="4621" width="10.140625" style="9" bestFit="1" customWidth="1"/>
    <col min="4622" max="4867" width="9.140625" style="9"/>
    <col min="4868" max="4868" width="5.140625" style="9" customWidth="1"/>
    <col min="4869" max="4869" width="65.140625" style="9" customWidth="1"/>
    <col min="4870" max="4870" width="24.140625" style="9" customWidth="1"/>
    <col min="4871" max="4871" width="19.85546875" style="9" customWidth="1"/>
    <col min="4872" max="4872" width="20.7109375" style="9" customWidth="1"/>
    <col min="4873" max="4873" width="3.28515625" style="9" bestFit="1" customWidth="1"/>
    <col min="4874" max="4874" width="26" style="9" bestFit="1" customWidth="1"/>
    <col min="4875" max="4875" width="9.140625" style="9"/>
    <col min="4876" max="4876" width="26.42578125" style="9" customWidth="1"/>
    <col min="4877" max="4877" width="10.140625" style="9" bestFit="1" customWidth="1"/>
    <col min="4878" max="5123" width="9.140625" style="9"/>
    <col min="5124" max="5124" width="5.140625" style="9" customWidth="1"/>
    <col min="5125" max="5125" width="65.140625" style="9" customWidth="1"/>
    <col min="5126" max="5126" width="24.140625" style="9" customWidth="1"/>
    <col min="5127" max="5127" width="19.85546875" style="9" customWidth="1"/>
    <col min="5128" max="5128" width="20.7109375" style="9" customWidth="1"/>
    <col min="5129" max="5129" width="3.28515625" style="9" bestFit="1" customWidth="1"/>
    <col min="5130" max="5130" width="26" style="9" bestFit="1" customWidth="1"/>
    <col min="5131" max="5131" width="9.140625" style="9"/>
    <col min="5132" max="5132" width="26.42578125" style="9" customWidth="1"/>
    <col min="5133" max="5133" width="10.140625" style="9" bestFit="1" customWidth="1"/>
    <col min="5134" max="5379" width="9.140625" style="9"/>
    <col min="5380" max="5380" width="5.140625" style="9" customWidth="1"/>
    <col min="5381" max="5381" width="65.140625" style="9" customWidth="1"/>
    <col min="5382" max="5382" width="24.140625" style="9" customWidth="1"/>
    <col min="5383" max="5383" width="19.85546875" style="9" customWidth="1"/>
    <col min="5384" max="5384" width="20.7109375" style="9" customWidth="1"/>
    <col min="5385" max="5385" width="3.28515625" style="9" bestFit="1" customWidth="1"/>
    <col min="5386" max="5386" width="26" style="9" bestFit="1" customWidth="1"/>
    <col min="5387" max="5387" width="9.140625" style="9"/>
    <col min="5388" max="5388" width="26.42578125" style="9" customWidth="1"/>
    <col min="5389" max="5389" width="10.140625" style="9" bestFit="1" customWidth="1"/>
    <col min="5390" max="5635" width="9.140625" style="9"/>
    <col min="5636" max="5636" width="5.140625" style="9" customWidth="1"/>
    <col min="5637" max="5637" width="65.140625" style="9" customWidth="1"/>
    <col min="5638" max="5638" width="24.140625" style="9" customWidth="1"/>
    <col min="5639" max="5639" width="19.85546875" style="9" customWidth="1"/>
    <col min="5640" max="5640" width="20.7109375" style="9" customWidth="1"/>
    <col min="5641" max="5641" width="3.28515625" style="9" bestFit="1" customWidth="1"/>
    <col min="5642" max="5642" width="26" style="9" bestFit="1" customWidth="1"/>
    <col min="5643" max="5643" width="9.140625" style="9"/>
    <col min="5644" max="5644" width="26.42578125" style="9" customWidth="1"/>
    <col min="5645" max="5645" width="10.140625" style="9" bestFit="1" customWidth="1"/>
    <col min="5646" max="5891" width="9.140625" style="9"/>
    <col min="5892" max="5892" width="5.140625" style="9" customWidth="1"/>
    <col min="5893" max="5893" width="65.140625" style="9" customWidth="1"/>
    <col min="5894" max="5894" width="24.140625" style="9" customWidth="1"/>
    <col min="5895" max="5895" width="19.85546875" style="9" customWidth="1"/>
    <col min="5896" max="5896" width="20.7109375" style="9" customWidth="1"/>
    <col min="5897" max="5897" width="3.28515625" style="9" bestFit="1" customWidth="1"/>
    <col min="5898" max="5898" width="26" style="9" bestFit="1" customWidth="1"/>
    <col min="5899" max="5899" width="9.140625" style="9"/>
    <col min="5900" max="5900" width="26.42578125" style="9" customWidth="1"/>
    <col min="5901" max="5901" width="10.140625" style="9" bestFit="1" customWidth="1"/>
    <col min="5902" max="6147" width="9.140625" style="9"/>
    <col min="6148" max="6148" width="5.140625" style="9" customWidth="1"/>
    <col min="6149" max="6149" width="65.140625" style="9" customWidth="1"/>
    <col min="6150" max="6150" width="24.140625" style="9" customWidth="1"/>
    <col min="6151" max="6151" width="19.85546875" style="9" customWidth="1"/>
    <col min="6152" max="6152" width="20.7109375" style="9" customWidth="1"/>
    <col min="6153" max="6153" width="3.28515625" style="9" bestFit="1" customWidth="1"/>
    <col min="6154" max="6154" width="26" style="9" bestFit="1" customWidth="1"/>
    <col min="6155" max="6155" width="9.140625" style="9"/>
    <col min="6156" max="6156" width="26.42578125" style="9" customWidth="1"/>
    <col min="6157" max="6157" width="10.140625" style="9" bestFit="1" customWidth="1"/>
    <col min="6158" max="6403" width="9.140625" style="9"/>
    <col min="6404" max="6404" width="5.140625" style="9" customWidth="1"/>
    <col min="6405" max="6405" width="65.140625" style="9" customWidth="1"/>
    <col min="6406" max="6406" width="24.140625" style="9" customWidth="1"/>
    <col min="6407" max="6407" width="19.85546875" style="9" customWidth="1"/>
    <col min="6408" max="6408" width="20.7109375" style="9" customWidth="1"/>
    <col min="6409" max="6409" width="3.28515625" style="9" bestFit="1" customWidth="1"/>
    <col min="6410" max="6410" width="26" style="9" bestFit="1" customWidth="1"/>
    <col min="6411" max="6411" width="9.140625" style="9"/>
    <col min="6412" max="6412" width="26.42578125" style="9" customWidth="1"/>
    <col min="6413" max="6413" width="10.140625" style="9" bestFit="1" customWidth="1"/>
    <col min="6414" max="6659" width="9.140625" style="9"/>
    <col min="6660" max="6660" width="5.140625" style="9" customWidth="1"/>
    <col min="6661" max="6661" width="65.140625" style="9" customWidth="1"/>
    <col min="6662" max="6662" width="24.140625" style="9" customWidth="1"/>
    <col min="6663" max="6663" width="19.85546875" style="9" customWidth="1"/>
    <col min="6664" max="6664" width="20.7109375" style="9" customWidth="1"/>
    <col min="6665" max="6665" width="3.28515625" style="9" bestFit="1" customWidth="1"/>
    <col min="6666" max="6666" width="26" style="9" bestFit="1" customWidth="1"/>
    <col min="6667" max="6667" width="9.140625" style="9"/>
    <col min="6668" max="6668" width="26.42578125" style="9" customWidth="1"/>
    <col min="6669" max="6669" width="10.140625" style="9" bestFit="1" customWidth="1"/>
    <col min="6670" max="6915" width="9.140625" style="9"/>
    <col min="6916" max="6916" width="5.140625" style="9" customWidth="1"/>
    <col min="6917" max="6917" width="65.140625" style="9" customWidth="1"/>
    <col min="6918" max="6918" width="24.140625" style="9" customWidth="1"/>
    <col min="6919" max="6919" width="19.85546875" style="9" customWidth="1"/>
    <col min="6920" max="6920" width="20.7109375" style="9" customWidth="1"/>
    <col min="6921" max="6921" width="3.28515625" style="9" bestFit="1" customWidth="1"/>
    <col min="6922" max="6922" width="26" style="9" bestFit="1" customWidth="1"/>
    <col min="6923" max="6923" width="9.140625" style="9"/>
    <col min="6924" max="6924" width="26.42578125" style="9" customWidth="1"/>
    <col min="6925" max="6925" width="10.140625" style="9" bestFit="1" customWidth="1"/>
    <col min="6926" max="7171" width="9.140625" style="9"/>
    <col min="7172" max="7172" width="5.140625" style="9" customWidth="1"/>
    <col min="7173" max="7173" width="65.140625" style="9" customWidth="1"/>
    <col min="7174" max="7174" width="24.140625" style="9" customWidth="1"/>
    <col min="7175" max="7175" width="19.85546875" style="9" customWidth="1"/>
    <col min="7176" max="7176" width="20.7109375" style="9" customWidth="1"/>
    <col min="7177" max="7177" width="3.28515625" style="9" bestFit="1" customWidth="1"/>
    <col min="7178" max="7178" width="26" style="9" bestFit="1" customWidth="1"/>
    <col min="7179" max="7179" width="9.140625" style="9"/>
    <col min="7180" max="7180" width="26.42578125" style="9" customWidth="1"/>
    <col min="7181" max="7181" width="10.140625" style="9" bestFit="1" customWidth="1"/>
    <col min="7182" max="7427" width="9.140625" style="9"/>
    <col min="7428" max="7428" width="5.140625" style="9" customWidth="1"/>
    <col min="7429" max="7429" width="65.140625" style="9" customWidth="1"/>
    <col min="7430" max="7430" width="24.140625" style="9" customWidth="1"/>
    <col min="7431" max="7431" width="19.85546875" style="9" customWidth="1"/>
    <col min="7432" max="7432" width="20.7109375" style="9" customWidth="1"/>
    <col min="7433" max="7433" width="3.28515625" style="9" bestFit="1" customWidth="1"/>
    <col min="7434" max="7434" width="26" style="9" bestFit="1" customWidth="1"/>
    <col min="7435" max="7435" width="9.140625" style="9"/>
    <col min="7436" max="7436" width="26.42578125" style="9" customWidth="1"/>
    <col min="7437" max="7437" width="10.140625" style="9" bestFit="1" customWidth="1"/>
    <col min="7438" max="7683" width="9.140625" style="9"/>
    <col min="7684" max="7684" width="5.140625" style="9" customWidth="1"/>
    <col min="7685" max="7685" width="65.140625" style="9" customWidth="1"/>
    <col min="7686" max="7686" width="24.140625" style="9" customWidth="1"/>
    <col min="7687" max="7687" width="19.85546875" style="9" customWidth="1"/>
    <col min="7688" max="7688" width="20.7109375" style="9" customWidth="1"/>
    <col min="7689" max="7689" width="3.28515625" style="9" bestFit="1" customWidth="1"/>
    <col min="7690" max="7690" width="26" style="9" bestFit="1" customWidth="1"/>
    <col min="7691" max="7691" width="9.140625" style="9"/>
    <col min="7692" max="7692" width="26.42578125" style="9" customWidth="1"/>
    <col min="7693" max="7693" width="10.140625" style="9" bestFit="1" customWidth="1"/>
    <col min="7694" max="7939" width="9.140625" style="9"/>
    <col min="7940" max="7940" width="5.140625" style="9" customWidth="1"/>
    <col min="7941" max="7941" width="65.140625" style="9" customWidth="1"/>
    <col min="7942" max="7942" width="24.140625" style="9" customWidth="1"/>
    <col min="7943" max="7943" width="19.85546875" style="9" customWidth="1"/>
    <col min="7944" max="7944" width="20.7109375" style="9" customWidth="1"/>
    <col min="7945" max="7945" width="3.28515625" style="9" bestFit="1" customWidth="1"/>
    <col min="7946" max="7946" width="26" style="9" bestFit="1" customWidth="1"/>
    <col min="7947" max="7947" width="9.140625" style="9"/>
    <col min="7948" max="7948" width="26.42578125" style="9" customWidth="1"/>
    <col min="7949" max="7949" width="10.140625" style="9" bestFit="1" customWidth="1"/>
    <col min="7950" max="8195" width="9.140625" style="9"/>
    <col min="8196" max="8196" width="5.140625" style="9" customWidth="1"/>
    <col min="8197" max="8197" width="65.140625" style="9" customWidth="1"/>
    <col min="8198" max="8198" width="24.140625" style="9" customWidth="1"/>
    <col min="8199" max="8199" width="19.85546875" style="9" customWidth="1"/>
    <col min="8200" max="8200" width="20.7109375" style="9" customWidth="1"/>
    <col min="8201" max="8201" width="3.28515625" style="9" bestFit="1" customWidth="1"/>
    <col min="8202" max="8202" width="26" style="9" bestFit="1" customWidth="1"/>
    <col min="8203" max="8203" width="9.140625" style="9"/>
    <col min="8204" max="8204" width="26.42578125" style="9" customWidth="1"/>
    <col min="8205" max="8205" width="10.140625" style="9" bestFit="1" customWidth="1"/>
    <col min="8206" max="8451" width="9.140625" style="9"/>
    <col min="8452" max="8452" width="5.140625" style="9" customWidth="1"/>
    <col min="8453" max="8453" width="65.140625" style="9" customWidth="1"/>
    <col min="8454" max="8454" width="24.140625" style="9" customWidth="1"/>
    <col min="8455" max="8455" width="19.85546875" style="9" customWidth="1"/>
    <col min="8456" max="8456" width="20.7109375" style="9" customWidth="1"/>
    <col min="8457" max="8457" width="3.28515625" style="9" bestFit="1" customWidth="1"/>
    <col min="8458" max="8458" width="26" style="9" bestFit="1" customWidth="1"/>
    <col min="8459" max="8459" width="9.140625" style="9"/>
    <col min="8460" max="8460" width="26.42578125" style="9" customWidth="1"/>
    <col min="8461" max="8461" width="10.140625" style="9" bestFit="1" customWidth="1"/>
    <col min="8462" max="8707" width="9.140625" style="9"/>
    <col min="8708" max="8708" width="5.140625" style="9" customWidth="1"/>
    <col min="8709" max="8709" width="65.140625" style="9" customWidth="1"/>
    <col min="8710" max="8710" width="24.140625" style="9" customWidth="1"/>
    <col min="8711" max="8711" width="19.85546875" style="9" customWidth="1"/>
    <col min="8712" max="8712" width="20.7109375" style="9" customWidth="1"/>
    <col min="8713" max="8713" width="3.28515625" style="9" bestFit="1" customWidth="1"/>
    <col min="8714" max="8714" width="26" style="9" bestFit="1" customWidth="1"/>
    <col min="8715" max="8715" width="9.140625" style="9"/>
    <col min="8716" max="8716" width="26.42578125" style="9" customWidth="1"/>
    <col min="8717" max="8717" width="10.140625" style="9" bestFit="1" customWidth="1"/>
    <col min="8718" max="8963" width="9.140625" style="9"/>
    <col min="8964" max="8964" width="5.140625" style="9" customWidth="1"/>
    <col min="8965" max="8965" width="65.140625" style="9" customWidth="1"/>
    <col min="8966" max="8966" width="24.140625" style="9" customWidth="1"/>
    <col min="8967" max="8967" width="19.85546875" style="9" customWidth="1"/>
    <col min="8968" max="8968" width="20.7109375" style="9" customWidth="1"/>
    <col min="8969" max="8969" width="3.28515625" style="9" bestFit="1" customWidth="1"/>
    <col min="8970" max="8970" width="26" style="9" bestFit="1" customWidth="1"/>
    <col min="8971" max="8971" width="9.140625" style="9"/>
    <col min="8972" max="8972" width="26.42578125" style="9" customWidth="1"/>
    <col min="8973" max="8973" width="10.140625" style="9" bestFit="1" customWidth="1"/>
    <col min="8974" max="9219" width="9.140625" style="9"/>
    <col min="9220" max="9220" width="5.140625" style="9" customWidth="1"/>
    <col min="9221" max="9221" width="65.140625" style="9" customWidth="1"/>
    <col min="9222" max="9222" width="24.140625" style="9" customWidth="1"/>
    <col min="9223" max="9223" width="19.85546875" style="9" customWidth="1"/>
    <col min="9224" max="9224" width="20.7109375" style="9" customWidth="1"/>
    <col min="9225" max="9225" width="3.28515625" style="9" bestFit="1" customWidth="1"/>
    <col min="9226" max="9226" width="26" style="9" bestFit="1" customWidth="1"/>
    <col min="9227" max="9227" width="9.140625" style="9"/>
    <col min="9228" max="9228" width="26.42578125" style="9" customWidth="1"/>
    <col min="9229" max="9229" width="10.140625" style="9" bestFit="1" customWidth="1"/>
    <col min="9230" max="9475" width="9.140625" style="9"/>
    <col min="9476" max="9476" width="5.140625" style="9" customWidth="1"/>
    <col min="9477" max="9477" width="65.140625" style="9" customWidth="1"/>
    <col min="9478" max="9478" width="24.140625" style="9" customWidth="1"/>
    <col min="9479" max="9479" width="19.85546875" style="9" customWidth="1"/>
    <col min="9480" max="9480" width="20.7109375" style="9" customWidth="1"/>
    <col min="9481" max="9481" width="3.28515625" style="9" bestFit="1" customWidth="1"/>
    <col min="9482" max="9482" width="26" style="9" bestFit="1" customWidth="1"/>
    <col min="9483" max="9483" width="9.140625" style="9"/>
    <col min="9484" max="9484" width="26.42578125" style="9" customWidth="1"/>
    <col min="9485" max="9485" width="10.140625" style="9" bestFit="1" customWidth="1"/>
    <col min="9486" max="9731" width="9.140625" style="9"/>
    <col min="9732" max="9732" width="5.140625" style="9" customWidth="1"/>
    <col min="9733" max="9733" width="65.140625" style="9" customWidth="1"/>
    <col min="9734" max="9734" width="24.140625" style="9" customWidth="1"/>
    <col min="9735" max="9735" width="19.85546875" style="9" customWidth="1"/>
    <col min="9736" max="9736" width="20.7109375" style="9" customWidth="1"/>
    <col min="9737" max="9737" width="3.28515625" style="9" bestFit="1" customWidth="1"/>
    <col min="9738" max="9738" width="26" style="9" bestFit="1" customWidth="1"/>
    <col min="9739" max="9739" width="9.140625" style="9"/>
    <col min="9740" max="9740" width="26.42578125" style="9" customWidth="1"/>
    <col min="9741" max="9741" width="10.140625" style="9" bestFit="1" customWidth="1"/>
    <col min="9742" max="9987" width="9.140625" style="9"/>
    <col min="9988" max="9988" width="5.140625" style="9" customWidth="1"/>
    <col min="9989" max="9989" width="65.140625" style="9" customWidth="1"/>
    <col min="9990" max="9990" width="24.140625" style="9" customWidth="1"/>
    <col min="9991" max="9991" width="19.85546875" style="9" customWidth="1"/>
    <col min="9992" max="9992" width="20.7109375" style="9" customWidth="1"/>
    <col min="9993" max="9993" width="3.28515625" style="9" bestFit="1" customWidth="1"/>
    <col min="9994" max="9994" width="26" style="9" bestFit="1" customWidth="1"/>
    <col min="9995" max="9995" width="9.140625" style="9"/>
    <col min="9996" max="9996" width="26.42578125" style="9" customWidth="1"/>
    <col min="9997" max="9997" width="10.140625" style="9" bestFit="1" customWidth="1"/>
    <col min="9998" max="10243" width="9.140625" style="9"/>
    <col min="10244" max="10244" width="5.140625" style="9" customWidth="1"/>
    <col min="10245" max="10245" width="65.140625" style="9" customWidth="1"/>
    <col min="10246" max="10246" width="24.140625" style="9" customWidth="1"/>
    <col min="10247" max="10247" width="19.85546875" style="9" customWidth="1"/>
    <col min="10248" max="10248" width="20.7109375" style="9" customWidth="1"/>
    <col min="10249" max="10249" width="3.28515625" style="9" bestFit="1" customWidth="1"/>
    <col min="10250" max="10250" width="26" style="9" bestFit="1" customWidth="1"/>
    <col min="10251" max="10251" width="9.140625" style="9"/>
    <col min="10252" max="10252" width="26.42578125" style="9" customWidth="1"/>
    <col min="10253" max="10253" width="10.140625" style="9" bestFit="1" customWidth="1"/>
    <col min="10254" max="10499" width="9.140625" style="9"/>
    <col min="10500" max="10500" width="5.140625" style="9" customWidth="1"/>
    <col min="10501" max="10501" width="65.140625" style="9" customWidth="1"/>
    <col min="10502" max="10502" width="24.140625" style="9" customWidth="1"/>
    <col min="10503" max="10503" width="19.85546875" style="9" customWidth="1"/>
    <col min="10504" max="10504" width="20.7109375" style="9" customWidth="1"/>
    <col min="10505" max="10505" width="3.28515625" style="9" bestFit="1" customWidth="1"/>
    <col min="10506" max="10506" width="26" style="9" bestFit="1" customWidth="1"/>
    <col min="10507" max="10507" width="9.140625" style="9"/>
    <col min="10508" max="10508" width="26.42578125" style="9" customWidth="1"/>
    <col min="10509" max="10509" width="10.140625" style="9" bestFit="1" customWidth="1"/>
    <col min="10510" max="10755" width="9.140625" style="9"/>
    <col min="10756" max="10756" width="5.140625" style="9" customWidth="1"/>
    <col min="10757" max="10757" width="65.140625" style="9" customWidth="1"/>
    <col min="10758" max="10758" width="24.140625" style="9" customWidth="1"/>
    <col min="10759" max="10759" width="19.85546875" style="9" customWidth="1"/>
    <col min="10760" max="10760" width="20.7109375" style="9" customWidth="1"/>
    <col min="10761" max="10761" width="3.28515625" style="9" bestFit="1" customWidth="1"/>
    <col min="10762" max="10762" width="26" style="9" bestFit="1" customWidth="1"/>
    <col min="10763" max="10763" width="9.140625" style="9"/>
    <col min="10764" max="10764" width="26.42578125" style="9" customWidth="1"/>
    <col min="10765" max="10765" width="10.140625" style="9" bestFit="1" customWidth="1"/>
    <col min="10766" max="11011" width="9.140625" style="9"/>
    <col min="11012" max="11012" width="5.140625" style="9" customWidth="1"/>
    <col min="11013" max="11013" width="65.140625" style="9" customWidth="1"/>
    <col min="11014" max="11014" width="24.140625" style="9" customWidth="1"/>
    <col min="11015" max="11015" width="19.85546875" style="9" customWidth="1"/>
    <col min="11016" max="11016" width="20.7109375" style="9" customWidth="1"/>
    <col min="11017" max="11017" width="3.28515625" style="9" bestFit="1" customWidth="1"/>
    <col min="11018" max="11018" width="26" style="9" bestFit="1" customWidth="1"/>
    <col min="11019" max="11019" width="9.140625" style="9"/>
    <col min="11020" max="11020" width="26.42578125" style="9" customWidth="1"/>
    <col min="11021" max="11021" width="10.140625" style="9" bestFit="1" customWidth="1"/>
    <col min="11022" max="11267" width="9.140625" style="9"/>
    <col min="11268" max="11268" width="5.140625" style="9" customWidth="1"/>
    <col min="11269" max="11269" width="65.140625" style="9" customWidth="1"/>
    <col min="11270" max="11270" width="24.140625" style="9" customWidth="1"/>
    <col min="11271" max="11271" width="19.85546875" style="9" customWidth="1"/>
    <col min="11272" max="11272" width="20.7109375" style="9" customWidth="1"/>
    <col min="11273" max="11273" width="3.28515625" style="9" bestFit="1" customWidth="1"/>
    <col min="11274" max="11274" width="26" style="9" bestFit="1" customWidth="1"/>
    <col min="11275" max="11275" width="9.140625" style="9"/>
    <col min="11276" max="11276" width="26.42578125" style="9" customWidth="1"/>
    <col min="11277" max="11277" width="10.140625" style="9" bestFit="1" customWidth="1"/>
    <col min="11278" max="11523" width="9.140625" style="9"/>
    <col min="11524" max="11524" width="5.140625" style="9" customWidth="1"/>
    <col min="11525" max="11525" width="65.140625" style="9" customWidth="1"/>
    <col min="11526" max="11526" width="24.140625" style="9" customWidth="1"/>
    <col min="11527" max="11527" width="19.85546875" style="9" customWidth="1"/>
    <col min="11528" max="11528" width="20.7109375" style="9" customWidth="1"/>
    <col min="11529" max="11529" width="3.28515625" style="9" bestFit="1" customWidth="1"/>
    <col min="11530" max="11530" width="26" style="9" bestFit="1" customWidth="1"/>
    <col min="11531" max="11531" width="9.140625" style="9"/>
    <col min="11532" max="11532" width="26.42578125" style="9" customWidth="1"/>
    <col min="11533" max="11533" width="10.140625" style="9" bestFit="1" customWidth="1"/>
    <col min="11534" max="11779" width="9.140625" style="9"/>
    <col min="11780" max="11780" width="5.140625" style="9" customWidth="1"/>
    <col min="11781" max="11781" width="65.140625" style="9" customWidth="1"/>
    <col min="11782" max="11782" width="24.140625" style="9" customWidth="1"/>
    <col min="11783" max="11783" width="19.85546875" style="9" customWidth="1"/>
    <col min="11784" max="11784" width="20.7109375" style="9" customWidth="1"/>
    <col min="11785" max="11785" width="3.28515625" style="9" bestFit="1" customWidth="1"/>
    <col min="11786" max="11786" width="26" style="9" bestFit="1" customWidth="1"/>
    <col min="11787" max="11787" width="9.140625" style="9"/>
    <col min="11788" max="11788" width="26.42578125" style="9" customWidth="1"/>
    <col min="11789" max="11789" width="10.140625" style="9" bestFit="1" customWidth="1"/>
    <col min="11790" max="12035" width="9.140625" style="9"/>
    <col min="12036" max="12036" width="5.140625" style="9" customWidth="1"/>
    <col min="12037" max="12037" width="65.140625" style="9" customWidth="1"/>
    <col min="12038" max="12038" width="24.140625" style="9" customWidth="1"/>
    <col min="12039" max="12039" width="19.85546875" style="9" customWidth="1"/>
    <col min="12040" max="12040" width="20.7109375" style="9" customWidth="1"/>
    <col min="12041" max="12041" width="3.28515625" style="9" bestFit="1" customWidth="1"/>
    <col min="12042" max="12042" width="26" style="9" bestFit="1" customWidth="1"/>
    <col min="12043" max="12043" width="9.140625" style="9"/>
    <col min="12044" max="12044" width="26.42578125" style="9" customWidth="1"/>
    <col min="12045" max="12045" width="10.140625" style="9" bestFit="1" customWidth="1"/>
    <col min="12046" max="12291" width="9.140625" style="9"/>
    <col min="12292" max="12292" width="5.140625" style="9" customWidth="1"/>
    <col min="12293" max="12293" width="65.140625" style="9" customWidth="1"/>
    <col min="12294" max="12294" width="24.140625" style="9" customWidth="1"/>
    <col min="12295" max="12295" width="19.85546875" style="9" customWidth="1"/>
    <col min="12296" max="12296" width="20.7109375" style="9" customWidth="1"/>
    <col min="12297" max="12297" width="3.28515625" style="9" bestFit="1" customWidth="1"/>
    <col min="12298" max="12298" width="26" style="9" bestFit="1" customWidth="1"/>
    <col min="12299" max="12299" width="9.140625" style="9"/>
    <col min="12300" max="12300" width="26.42578125" style="9" customWidth="1"/>
    <col min="12301" max="12301" width="10.140625" style="9" bestFit="1" customWidth="1"/>
    <col min="12302" max="12547" width="9.140625" style="9"/>
    <col min="12548" max="12548" width="5.140625" style="9" customWidth="1"/>
    <col min="12549" max="12549" width="65.140625" style="9" customWidth="1"/>
    <col min="12550" max="12550" width="24.140625" style="9" customWidth="1"/>
    <col min="12551" max="12551" width="19.85546875" style="9" customWidth="1"/>
    <col min="12552" max="12552" width="20.7109375" style="9" customWidth="1"/>
    <col min="12553" max="12553" width="3.28515625" style="9" bestFit="1" customWidth="1"/>
    <col min="12554" max="12554" width="26" style="9" bestFit="1" customWidth="1"/>
    <col min="12555" max="12555" width="9.140625" style="9"/>
    <col min="12556" max="12556" width="26.42578125" style="9" customWidth="1"/>
    <col min="12557" max="12557" width="10.140625" style="9" bestFit="1" customWidth="1"/>
    <col min="12558" max="12803" width="9.140625" style="9"/>
    <col min="12804" max="12804" width="5.140625" style="9" customWidth="1"/>
    <col min="12805" max="12805" width="65.140625" style="9" customWidth="1"/>
    <col min="12806" max="12806" width="24.140625" style="9" customWidth="1"/>
    <col min="12807" max="12807" width="19.85546875" style="9" customWidth="1"/>
    <col min="12808" max="12808" width="20.7109375" style="9" customWidth="1"/>
    <col min="12809" max="12809" width="3.28515625" style="9" bestFit="1" customWidth="1"/>
    <col min="12810" max="12810" width="26" style="9" bestFit="1" customWidth="1"/>
    <col min="12811" max="12811" width="9.140625" style="9"/>
    <col min="12812" max="12812" width="26.42578125" style="9" customWidth="1"/>
    <col min="12813" max="12813" width="10.140625" style="9" bestFit="1" customWidth="1"/>
    <col min="12814" max="13059" width="9.140625" style="9"/>
    <col min="13060" max="13060" width="5.140625" style="9" customWidth="1"/>
    <col min="13061" max="13061" width="65.140625" style="9" customWidth="1"/>
    <col min="13062" max="13062" width="24.140625" style="9" customWidth="1"/>
    <col min="13063" max="13063" width="19.85546875" style="9" customWidth="1"/>
    <col min="13064" max="13064" width="20.7109375" style="9" customWidth="1"/>
    <col min="13065" max="13065" width="3.28515625" style="9" bestFit="1" customWidth="1"/>
    <col min="13066" max="13066" width="26" style="9" bestFit="1" customWidth="1"/>
    <col min="13067" max="13067" width="9.140625" style="9"/>
    <col min="13068" max="13068" width="26.42578125" style="9" customWidth="1"/>
    <col min="13069" max="13069" width="10.140625" style="9" bestFit="1" customWidth="1"/>
    <col min="13070" max="13315" width="9.140625" style="9"/>
    <col min="13316" max="13316" width="5.140625" style="9" customWidth="1"/>
    <col min="13317" max="13317" width="65.140625" style="9" customWidth="1"/>
    <col min="13318" max="13318" width="24.140625" style="9" customWidth="1"/>
    <col min="13319" max="13319" width="19.85546875" style="9" customWidth="1"/>
    <col min="13320" max="13320" width="20.7109375" style="9" customWidth="1"/>
    <col min="13321" max="13321" width="3.28515625" style="9" bestFit="1" customWidth="1"/>
    <col min="13322" max="13322" width="26" style="9" bestFit="1" customWidth="1"/>
    <col min="13323" max="13323" width="9.140625" style="9"/>
    <col min="13324" max="13324" width="26.42578125" style="9" customWidth="1"/>
    <col min="13325" max="13325" width="10.140625" style="9" bestFit="1" customWidth="1"/>
    <col min="13326" max="13571" width="9.140625" style="9"/>
    <col min="13572" max="13572" width="5.140625" style="9" customWidth="1"/>
    <col min="13573" max="13573" width="65.140625" style="9" customWidth="1"/>
    <col min="13574" max="13574" width="24.140625" style="9" customWidth="1"/>
    <col min="13575" max="13575" width="19.85546875" style="9" customWidth="1"/>
    <col min="13576" max="13576" width="20.7109375" style="9" customWidth="1"/>
    <col min="13577" max="13577" width="3.28515625" style="9" bestFit="1" customWidth="1"/>
    <col min="13578" max="13578" width="26" style="9" bestFit="1" customWidth="1"/>
    <col min="13579" max="13579" width="9.140625" style="9"/>
    <col min="13580" max="13580" width="26.42578125" style="9" customWidth="1"/>
    <col min="13581" max="13581" width="10.140625" style="9" bestFit="1" customWidth="1"/>
    <col min="13582" max="13827" width="9.140625" style="9"/>
    <col min="13828" max="13828" width="5.140625" style="9" customWidth="1"/>
    <col min="13829" max="13829" width="65.140625" style="9" customWidth="1"/>
    <col min="13830" max="13830" width="24.140625" style="9" customWidth="1"/>
    <col min="13831" max="13831" width="19.85546875" style="9" customWidth="1"/>
    <col min="13832" max="13832" width="20.7109375" style="9" customWidth="1"/>
    <col min="13833" max="13833" width="3.28515625" style="9" bestFit="1" customWidth="1"/>
    <col min="13834" max="13834" width="26" style="9" bestFit="1" customWidth="1"/>
    <col min="13835" max="13835" width="9.140625" style="9"/>
    <col min="13836" max="13836" width="26.42578125" style="9" customWidth="1"/>
    <col min="13837" max="13837" width="10.140625" style="9" bestFit="1" customWidth="1"/>
    <col min="13838" max="14083" width="9.140625" style="9"/>
    <col min="14084" max="14084" width="5.140625" style="9" customWidth="1"/>
    <col min="14085" max="14085" width="65.140625" style="9" customWidth="1"/>
    <col min="14086" max="14086" width="24.140625" style="9" customWidth="1"/>
    <col min="14087" max="14087" width="19.85546875" style="9" customWidth="1"/>
    <col min="14088" max="14088" width="20.7109375" style="9" customWidth="1"/>
    <col min="14089" max="14089" width="3.28515625" style="9" bestFit="1" customWidth="1"/>
    <col min="14090" max="14090" width="26" style="9" bestFit="1" customWidth="1"/>
    <col min="14091" max="14091" width="9.140625" style="9"/>
    <col min="14092" max="14092" width="26.42578125" style="9" customWidth="1"/>
    <col min="14093" max="14093" width="10.140625" style="9" bestFit="1" customWidth="1"/>
    <col min="14094" max="14339" width="9.140625" style="9"/>
    <col min="14340" max="14340" width="5.140625" style="9" customWidth="1"/>
    <col min="14341" max="14341" width="65.140625" style="9" customWidth="1"/>
    <col min="14342" max="14342" width="24.140625" style="9" customWidth="1"/>
    <col min="14343" max="14343" width="19.85546875" style="9" customWidth="1"/>
    <col min="14344" max="14344" width="20.7109375" style="9" customWidth="1"/>
    <col min="14345" max="14345" width="3.28515625" style="9" bestFit="1" customWidth="1"/>
    <col min="14346" max="14346" width="26" style="9" bestFit="1" customWidth="1"/>
    <col min="14347" max="14347" width="9.140625" style="9"/>
    <col min="14348" max="14348" width="26.42578125" style="9" customWidth="1"/>
    <col min="14349" max="14349" width="10.140625" style="9" bestFit="1" customWidth="1"/>
    <col min="14350" max="14595" width="9.140625" style="9"/>
    <col min="14596" max="14596" width="5.140625" style="9" customWidth="1"/>
    <col min="14597" max="14597" width="65.140625" style="9" customWidth="1"/>
    <col min="14598" max="14598" width="24.140625" style="9" customWidth="1"/>
    <col min="14599" max="14599" width="19.85546875" style="9" customWidth="1"/>
    <col min="14600" max="14600" width="20.7109375" style="9" customWidth="1"/>
    <col min="14601" max="14601" width="3.28515625" style="9" bestFit="1" customWidth="1"/>
    <col min="14602" max="14602" width="26" style="9" bestFit="1" customWidth="1"/>
    <col min="14603" max="14603" width="9.140625" style="9"/>
    <col min="14604" max="14604" width="26.42578125" style="9" customWidth="1"/>
    <col min="14605" max="14605" width="10.140625" style="9" bestFit="1" customWidth="1"/>
    <col min="14606" max="14851" width="9.140625" style="9"/>
    <col min="14852" max="14852" width="5.140625" style="9" customWidth="1"/>
    <col min="14853" max="14853" width="65.140625" style="9" customWidth="1"/>
    <col min="14854" max="14854" width="24.140625" style="9" customWidth="1"/>
    <col min="14855" max="14855" width="19.85546875" style="9" customWidth="1"/>
    <col min="14856" max="14856" width="20.7109375" style="9" customWidth="1"/>
    <col min="14857" max="14857" width="3.28515625" style="9" bestFit="1" customWidth="1"/>
    <col min="14858" max="14858" width="26" style="9" bestFit="1" customWidth="1"/>
    <col min="14859" max="14859" width="9.140625" style="9"/>
    <col min="14860" max="14860" width="26.42578125" style="9" customWidth="1"/>
    <col min="14861" max="14861" width="10.140625" style="9" bestFit="1" customWidth="1"/>
    <col min="14862" max="15107" width="9.140625" style="9"/>
    <col min="15108" max="15108" width="5.140625" style="9" customWidth="1"/>
    <col min="15109" max="15109" width="65.140625" style="9" customWidth="1"/>
    <col min="15110" max="15110" width="24.140625" style="9" customWidth="1"/>
    <col min="15111" max="15111" width="19.85546875" style="9" customWidth="1"/>
    <col min="15112" max="15112" width="20.7109375" style="9" customWidth="1"/>
    <col min="15113" max="15113" width="3.28515625" style="9" bestFit="1" customWidth="1"/>
    <col min="15114" max="15114" width="26" style="9" bestFit="1" customWidth="1"/>
    <col min="15115" max="15115" width="9.140625" style="9"/>
    <col min="15116" max="15116" width="26.42578125" style="9" customWidth="1"/>
    <col min="15117" max="15117" width="10.140625" style="9" bestFit="1" customWidth="1"/>
    <col min="15118" max="15363" width="9.140625" style="9"/>
    <col min="15364" max="15364" width="5.140625" style="9" customWidth="1"/>
    <col min="15365" max="15365" width="65.140625" style="9" customWidth="1"/>
    <col min="15366" max="15366" width="24.140625" style="9" customWidth="1"/>
    <col min="15367" max="15367" width="19.85546875" style="9" customWidth="1"/>
    <col min="15368" max="15368" width="20.7109375" style="9" customWidth="1"/>
    <col min="15369" max="15369" width="3.28515625" style="9" bestFit="1" customWidth="1"/>
    <col min="15370" max="15370" width="26" style="9" bestFit="1" customWidth="1"/>
    <col min="15371" max="15371" width="9.140625" style="9"/>
    <col min="15372" max="15372" width="26.42578125" style="9" customWidth="1"/>
    <col min="15373" max="15373" width="10.140625" style="9" bestFit="1" customWidth="1"/>
    <col min="15374" max="15619" width="9.140625" style="9"/>
    <col min="15620" max="15620" width="5.140625" style="9" customWidth="1"/>
    <col min="15621" max="15621" width="65.140625" style="9" customWidth="1"/>
    <col min="15622" max="15622" width="24.140625" style="9" customWidth="1"/>
    <col min="15623" max="15623" width="19.85546875" style="9" customWidth="1"/>
    <col min="15624" max="15624" width="20.7109375" style="9" customWidth="1"/>
    <col min="15625" max="15625" width="3.28515625" style="9" bestFit="1" customWidth="1"/>
    <col min="15626" max="15626" width="26" style="9" bestFit="1" customWidth="1"/>
    <col min="15627" max="15627" width="9.140625" style="9"/>
    <col min="15628" max="15628" width="26.42578125" style="9" customWidth="1"/>
    <col min="15629" max="15629" width="10.140625" style="9" bestFit="1" customWidth="1"/>
    <col min="15630" max="15875" width="9.140625" style="9"/>
    <col min="15876" max="15876" width="5.140625" style="9" customWidth="1"/>
    <col min="15877" max="15877" width="65.140625" style="9" customWidth="1"/>
    <col min="15878" max="15878" width="24.140625" style="9" customWidth="1"/>
    <col min="15879" max="15879" width="19.85546875" style="9" customWidth="1"/>
    <col min="15880" max="15880" width="20.7109375" style="9" customWidth="1"/>
    <col min="15881" max="15881" width="3.28515625" style="9" bestFit="1" customWidth="1"/>
    <col min="15882" max="15882" width="26" style="9" bestFit="1" customWidth="1"/>
    <col min="15883" max="15883" width="9.140625" style="9"/>
    <col min="15884" max="15884" width="26.42578125" style="9" customWidth="1"/>
    <col min="15885" max="15885" width="10.140625" style="9" bestFit="1" customWidth="1"/>
    <col min="15886" max="16131" width="9.140625" style="9"/>
    <col min="16132" max="16132" width="5.140625" style="9" customWidth="1"/>
    <col min="16133" max="16133" width="65.140625" style="9" customWidth="1"/>
    <col min="16134" max="16134" width="24.140625" style="9" customWidth="1"/>
    <col min="16135" max="16135" width="19.85546875" style="9" customWidth="1"/>
    <col min="16136" max="16136" width="20.7109375" style="9" customWidth="1"/>
    <col min="16137" max="16137" width="3.28515625" style="9" bestFit="1" customWidth="1"/>
    <col min="16138" max="16138" width="26" style="9" bestFit="1" customWidth="1"/>
    <col min="16139" max="16139" width="9.140625" style="9"/>
    <col min="16140" max="16140" width="26.42578125" style="9" customWidth="1"/>
    <col min="16141" max="16141" width="10.140625" style="9" bestFit="1" customWidth="1"/>
    <col min="16142" max="16384" width="9.140625" style="9"/>
  </cols>
  <sheetData>
    <row r="1" spans="1:15" ht="18.75" thickBot="1" x14ac:dyDescent="0.3">
      <c r="A1" s="163">
        <v>2</v>
      </c>
      <c r="B1" s="163"/>
      <c r="C1" s="163"/>
      <c r="D1" s="163"/>
      <c r="E1" s="163"/>
      <c r="F1" s="163"/>
      <c r="G1" s="163"/>
      <c r="H1" s="163"/>
      <c r="I1" s="163"/>
    </row>
    <row r="2" spans="1:15" ht="24.75" customHeight="1" thickBot="1" x14ac:dyDescent="0.3">
      <c r="A2" s="19"/>
      <c r="B2" s="132" t="s">
        <v>108</v>
      </c>
      <c r="C2" s="6"/>
      <c r="D2" s="17"/>
      <c r="E2" s="17"/>
      <c r="F2" s="17"/>
      <c r="G2" s="17"/>
      <c r="H2" s="17"/>
      <c r="I2" s="7"/>
    </row>
    <row r="3" spans="1:15" ht="17.25" customHeight="1" thickBot="1" x14ac:dyDescent="0.3">
      <c r="A3" s="8"/>
      <c r="B3" s="20" t="s">
        <v>99</v>
      </c>
      <c r="C3" s="2"/>
      <c r="D3" s="16" t="s">
        <v>61</v>
      </c>
      <c r="E3" s="16"/>
      <c r="F3" s="16"/>
      <c r="G3" s="16"/>
      <c r="H3" s="16"/>
      <c r="I3" s="31">
        <f>+'BASE RETENCIÓN SALARIOS'!D56</f>
        <v>5439600</v>
      </c>
    </row>
    <row r="4" spans="1:15" ht="23.25" customHeight="1" thickBot="1" x14ac:dyDescent="0.3">
      <c r="A4" s="8" t="s">
        <v>14</v>
      </c>
      <c r="B4" s="2"/>
      <c r="C4" s="2" t="s">
        <v>2</v>
      </c>
      <c r="D4" s="28" t="s">
        <v>100</v>
      </c>
      <c r="E4" s="133"/>
      <c r="F4" s="133"/>
      <c r="G4" s="133"/>
      <c r="H4" s="133"/>
      <c r="I4" s="30">
        <v>34270</v>
      </c>
    </row>
    <row r="5" spans="1:15" ht="24" customHeight="1" thickBot="1" x14ac:dyDescent="0.3">
      <c r="A5" s="8"/>
      <c r="B5" s="2"/>
      <c r="C5" s="2"/>
      <c r="D5" s="3" t="s">
        <v>62</v>
      </c>
      <c r="E5" s="3"/>
      <c r="F5" s="3"/>
      <c r="G5" s="3"/>
      <c r="H5" s="3"/>
      <c r="I5" s="29">
        <f>+I3/I4</f>
        <v>158.7277502188503</v>
      </c>
    </row>
    <row r="6" spans="1:15" ht="19.5" customHeight="1" thickBot="1" x14ac:dyDescent="0.25">
      <c r="A6" s="21" t="s">
        <v>15</v>
      </c>
      <c r="B6" s="22"/>
      <c r="C6" s="22"/>
      <c r="D6" s="22"/>
      <c r="E6" s="22"/>
      <c r="F6" s="22"/>
      <c r="G6" s="22"/>
      <c r="H6" s="22"/>
      <c r="I6" s="14"/>
    </row>
    <row r="7" spans="1:15" ht="13.5" thickBot="1" x14ac:dyDescent="0.25"/>
    <row r="8" spans="1:15" ht="24.75" customHeight="1" thickBot="1" x14ac:dyDescent="0.25">
      <c r="A8" s="10" t="s">
        <v>1</v>
      </c>
      <c r="B8" s="11" t="s">
        <v>3</v>
      </c>
      <c r="C8" s="23" t="s">
        <v>10</v>
      </c>
      <c r="D8" s="23" t="s">
        <v>55</v>
      </c>
      <c r="E8" s="23" t="s">
        <v>56</v>
      </c>
      <c r="F8" s="23" t="s">
        <v>103</v>
      </c>
      <c r="G8" s="23" t="s">
        <v>104</v>
      </c>
      <c r="H8" s="23" t="s">
        <v>11</v>
      </c>
      <c r="I8" s="23" t="s">
        <v>105</v>
      </c>
    </row>
    <row r="9" spans="1:15" ht="21" customHeight="1" thickBot="1" x14ac:dyDescent="0.3">
      <c r="A9" s="44"/>
      <c r="B9" s="44" t="s">
        <v>16</v>
      </c>
      <c r="C9" s="103">
        <f>87*$I$4</f>
        <v>2981490</v>
      </c>
      <c r="D9" s="103">
        <f>87.01*$I$4</f>
        <v>2981832.7</v>
      </c>
      <c r="E9" s="103">
        <f>145.01*I4</f>
        <v>4969492.6999999993</v>
      </c>
      <c r="F9" s="103">
        <f>335.01*I4</f>
        <v>11480792.699999999</v>
      </c>
      <c r="G9" s="103">
        <f>640.01*I4</f>
        <v>21933142.699999999</v>
      </c>
      <c r="H9" s="103">
        <f>945.01*I4</f>
        <v>32385492.699999999</v>
      </c>
      <c r="I9" s="103">
        <f>2300.01*I4</f>
        <v>78821342.700000003</v>
      </c>
    </row>
    <row r="10" spans="1:15" ht="16.5" customHeight="1" thickBot="1" x14ac:dyDescent="0.3">
      <c r="A10" s="44"/>
      <c r="B10" s="44" t="s">
        <v>0</v>
      </c>
      <c r="C10" s="104" t="s">
        <v>109</v>
      </c>
      <c r="D10" s="105" t="s">
        <v>110</v>
      </c>
      <c r="E10" s="106" t="s">
        <v>111</v>
      </c>
      <c r="F10" s="106" t="s">
        <v>112</v>
      </c>
      <c r="G10" s="106" t="s">
        <v>113</v>
      </c>
      <c r="H10" s="106" t="s">
        <v>114</v>
      </c>
      <c r="I10" s="106" t="s">
        <v>115</v>
      </c>
    </row>
    <row r="11" spans="1:15" ht="18.75" thickBot="1" x14ac:dyDescent="0.3">
      <c r="A11" s="46"/>
      <c r="B11" s="46"/>
      <c r="C11" s="46"/>
      <c r="D11" s="46"/>
      <c r="E11" s="46"/>
      <c r="F11" s="46"/>
      <c r="G11" s="46"/>
      <c r="H11" s="46"/>
      <c r="I11" s="46"/>
    </row>
    <row r="12" spans="1:15" ht="24.75" customHeight="1" thickBot="1" x14ac:dyDescent="0.3">
      <c r="A12" s="46">
        <v>1</v>
      </c>
      <c r="B12" s="46" t="s">
        <v>17</v>
      </c>
      <c r="C12" s="51">
        <f>IF(AND(I5&lt;=87,I5&gt;0),$I$3,0)</f>
        <v>0</v>
      </c>
      <c r="D12" s="51">
        <f>IF(AND($I$5&lt;=145,$I$5&gt;87),$I$3,0)</f>
        <v>0</v>
      </c>
      <c r="E12" s="51">
        <f>IF(AND($I$5&lt;=335,$I$5&gt;145),$I$3,0)</f>
        <v>5439600</v>
      </c>
      <c r="F12" s="51">
        <f>IF(AND($I$5&lt;=640,$I$5&gt;335),$I$3,0)</f>
        <v>0</v>
      </c>
      <c r="G12" s="51">
        <f>IF(AND($I$5&lt;=945,$I$5&gt;640),$I$3,0)</f>
        <v>0</v>
      </c>
      <c r="H12" s="51">
        <f>IF(AND($I$5&lt;=2300,$I$5&gt;945),$I$3,0)</f>
        <v>0</v>
      </c>
      <c r="I12" s="107">
        <f>IF(I5&gt;2300,I3,0)</f>
        <v>0</v>
      </c>
      <c r="J12" s="12"/>
    </row>
    <row r="13" spans="1:15" ht="20.100000000000001" customHeight="1" x14ac:dyDescent="0.25">
      <c r="A13" s="46">
        <v>2</v>
      </c>
      <c r="B13" s="46" t="s">
        <v>106</v>
      </c>
      <c r="C13" s="52">
        <f>+C12/I4</f>
        <v>0</v>
      </c>
      <c r="D13" s="52">
        <f t="shared" ref="D13:I13" si="0">+D12/$I$4</f>
        <v>0</v>
      </c>
      <c r="E13" s="52">
        <f t="shared" si="0"/>
        <v>158.7277502188503</v>
      </c>
      <c r="F13" s="52">
        <f t="shared" si="0"/>
        <v>0</v>
      </c>
      <c r="G13" s="52">
        <f t="shared" si="0"/>
        <v>0</v>
      </c>
      <c r="H13" s="52">
        <f t="shared" si="0"/>
        <v>0</v>
      </c>
      <c r="I13" s="52">
        <f t="shared" si="0"/>
        <v>0</v>
      </c>
      <c r="J13" s="9" t="s">
        <v>18</v>
      </c>
      <c r="L13" s="2"/>
      <c r="M13" s="2"/>
      <c r="N13" s="2"/>
      <c r="O13" s="2"/>
    </row>
    <row r="14" spans="1:15" ht="20.100000000000001" customHeight="1" thickBot="1" x14ac:dyDescent="0.3">
      <c r="A14" s="46">
        <v>3</v>
      </c>
      <c r="B14" s="46" t="s">
        <v>19</v>
      </c>
      <c r="C14" s="46">
        <v>0</v>
      </c>
      <c r="D14" s="46">
        <v>-87</v>
      </c>
      <c r="E14" s="46">
        <v>-145</v>
      </c>
      <c r="F14" s="46">
        <v>-335</v>
      </c>
      <c r="G14" s="46">
        <v>-640</v>
      </c>
      <c r="H14" s="46">
        <v>-945</v>
      </c>
      <c r="I14" s="46">
        <v>-2300</v>
      </c>
      <c r="J14" s="9" t="s">
        <v>20</v>
      </c>
      <c r="L14" s="2"/>
      <c r="M14" s="5"/>
      <c r="N14" s="5"/>
      <c r="O14" s="5"/>
    </row>
    <row r="15" spans="1:15" ht="20.100000000000001" customHeight="1" thickBot="1" x14ac:dyDescent="0.3">
      <c r="A15" s="46">
        <v>4</v>
      </c>
      <c r="B15" s="46" t="s">
        <v>4</v>
      </c>
      <c r="C15" s="108">
        <f>+C13+C14</f>
        <v>0</v>
      </c>
      <c r="D15" s="109">
        <f>+D13+D14</f>
        <v>-87</v>
      </c>
      <c r="E15" s="110">
        <f>+E13+E14</f>
        <v>13.727750218850304</v>
      </c>
      <c r="F15" s="110">
        <f t="shared" ref="F15:H15" si="1">+F13+F14</f>
        <v>-335</v>
      </c>
      <c r="G15" s="110">
        <f t="shared" si="1"/>
        <v>-640</v>
      </c>
      <c r="H15" s="110">
        <f t="shared" si="1"/>
        <v>-945</v>
      </c>
      <c r="I15" s="110">
        <f>+I13+I14</f>
        <v>-2300</v>
      </c>
      <c r="J15" s="9" t="s">
        <v>18</v>
      </c>
      <c r="L15" s="2"/>
      <c r="M15" s="5"/>
      <c r="N15" s="5"/>
      <c r="O15" s="5"/>
    </row>
    <row r="16" spans="1:15" ht="20.100000000000001" customHeight="1" x14ac:dyDescent="0.25">
      <c r="A16" s="46"/>
      <c r="B16" s="46"/>
      <c r="C16" s="111"/>
      <c r="D16" s="111"/>
      <c r="E16" s="111"/>
      <c r="F16" s="111"/>
      <c r="G16" s="111"/>
      <c r="H16" s="111"/>
      <c r="I16" s="111"/>
      <c r="L16" s="2"/>
      <c r="M16" s="5"/>
      <c r="N16" s="24"/>
      <c r="O16" s="5"/>
    </row>
    <row r="17" spans="1:15" ht="20.100000000000001" customHeight="1" x14ac:dyDescent="0.25">
      <c r="A17" s="46">
        <v>5</v>
      </c>
      <c r="B17" s="50" t="s">
        <v>21</v>
      </c>
      <c r="C17" s="112">
        <v>0</v>
      </c>
      <c r="D17" s="113">
        <v>0.19</v>
      </c>
      <c r="E17" s="114">
        <v>0.28000000000000003</v>
      </c>
      <c r="F17" s="114">
        <v>0.33</v>
      </c>
      <c r="G17" s="114">
        <v>0.35</v>
      </c>
      <c r="H17" s="114">
        <v>0.37</v>
      </c>
      <c r="I17" s="114">
        <v>0.39</v>
      </c>
      <c r="J17" s="9" t="s">
        <v>18</v>
      </c>
      <c r="L17" s="2"/>
      <c r="M17" s="5"/>
      <c r="N17" s="5"/>
      <c r="O17" s="5"/>
    </row>
    <row r="18" spans="1:15" ht="20.100000000000001" customHeight="1" x14ac:dyDescent="0.25">
      <c r="A18" s="46">
        <v>6</v>
      </c>
      <c r="B18" s="46" t="s">
        <v>22</v>
      </c>
      <c r="C18" s="111">
        <f>+C15*C17</f>
        <v>0</v>
      </c>
      <c r="D18" s="111">
        <f>+D15*D17</f>
        <v>-16.53</v>
      </c>
      <c r="E18" s="111">
        <f>+E15*E17</f>
        <v>3.8437700612780854</v>
      </c>
      <c r="F18" s="111">
        <f t="shared" ref="F18:H18" si="2">+F15*F17</f>
        <v>-110.55000000000001</v>
      </c>
      <c r="G18" s="111">
        <f t="shared" si="2"/>
        <v>-224</v>
      </c>
      <c r="H18" s="111">
        <f t="shared" si="2"/>
        <v>-349.65</v>
      </c>
      <c r="I18" s="111">
        <f>+I15*I17</f>
        <v>-897</v>
      </c>
      <c r="J18" s="9" t="s">
        <v>18</v>
      </c>
      <c r="L18" s="2"/>
      <c r="M18" s="5"/>
      <c r="N18" s="5"/>
      <c r="O18" s="5"/>
    </row>
    <row r="19" spans="1:15" ht="20.100000000000001" customHeight="1" x14ac:dyDescent="0.25">
      <c r="A19" s="46">
        <v>7</v>
      </c>
      <c r="B19" s="46" t="s">
        <v>23</v>
      </c>
      <c r="C19" s="111">
        <v>0</v>
      </c>
      <c r="D19" s="111">
        <v>0</v>
      </c>
      <c r="E19" s="111">
        <v>11</v>
      </c>
      <c r="F19" s="111">
        <v>64</v>
      </c>
      <c r="G19" s="111">
        <v>165</v>
      </c>
      <c r="H19" s="111">
        <v>272</v>
      </c>
      <c r="I19" s="111">
        <v>773</v>
      </c>
      <c r="J19" s="9" t="s">
        <v>24</v>
      </c>
      <c r="L19" s="2"/>
      <c r="M19" s="25"/>
      <c r="N19" s="5"/>
      <c r="O19" s="5"/>
    </row>
    <row r="20" spans="1:15" s="135" customFormat="1" ht="20.100000000000001" customHeight="1" thickBot="1" x14ac:dyDescent="0.3">
      <c r="A20" s="50">
        <v>8</v>
      </c>
      <c r="B20" s="50" t="s">
        <v>25</v>
      </c>
      <c r="C20" s="134">
        <f>+C18+C19</f>
        <v>0</v>
      </c>
      <c r="D20" s="134">
        <f>+D18+D19</f>
        <v>-16.53</v>
      </c>
      <c r="E20" s="134">
        <f>+E18+E19</f>
        <v>14.843770061278086</v>
      </c>
      <c r="F20" s="134">
        <f t="shared" ref="F20:H20" si="3">+F18+F19</f>
        <v>-46.550000000000011</v>
      </c>
      <c r="G20" s="134">
        <f t="shared" si="3"/>
        <v>-59</v>
      </c>
      <c r="H20" s="134">
        <f t="shared" si="3"/>
        <v>-77.649999999999977</v>
      </c>
      <c r="I20" s="134">
        <f>+I18+I19</f>
        <v>-124</v>
      </c>
      <c r="J20" s="135" t="s">
        <v>18</v>
      </c>
      <c r="L20" s="136"/>
      <c r="M20" s="137"/>
      <c r="N20" s="137"/>
      <c r="O20" s="137"/>
    </row>
    <row r="21" spans="1:15" ht="28.5" customHeight="1" thickBot="1" x14ac:dyDescent="0.3">
      <c r="A21" s="53">
        <v>9</v>
      </c>
      <c r="B21" s="54" t="s">
        <v>107</v>
      </c>
      <c r="C21" s="115">
        <f>IF(C20&gt;0,C20*$I$4,0)</f>
        <v>0</v>
      </c>
      <c r="D21" s="115">
        <f t="shared" ref="D21:I21" si="4">IF(D20&gt;0,D20*$I$4,0)</f>
        <v>0</v>
      </c>
      <c r="E21" s="115">
        <f t="shared" si="4"/>
        <v>508696</v>
      </c>
      <c r="F21" s="115">
        <f t="shared" si="4"/>
        <v>0</v>
      </c>
      <c r="G21" s="115">
        <f t="shared" si="4"/>
        <v>0</v>
      </c>
      <c r="H21" s="115">
        <f t="shared" si="4"/>
        <v>0</v>
      </c>
      <c r="I21" s="115">
        <f t="shared" si="4"/>
        <v>0</v>
      </c>
      <c r="J21" s="9" t="s">
        <v>18</v>
      </c>
      <c r="L21" s="2"/>
      <c r="M21" s="2"/>
      <c r="N21" s="2"/>
      <c r="O21" s="2"/>
    </row>
    <row r="22" spans="1:15" ht="27" customHeight="1" thickBot="1" x14ac:dyDescent="0.3">
      <c r="A22" s="53">
        <v>10</v>
      </c>
      <c r="B22" s="54" t="s">
        <v>116</v>
      </c>
      <c r="C22" s="117">
        <f>IF(C21&gt;0,C21/C12,0)</f>
        <v>0</v>
      </c>
      <c r="D22" s="117">
        <f t="shared" ref="D22:I22" si="5">IF(D21&gt;0,D21/D12,0)</f>
        <v>0</v>
      </c>
      <c r="E22" s="117">
        <f t="shared" si="5"/>
        <v>9.3517170380175013E-2</v>
      </c>
      <c r="F22" s="117">
        <f t="shared" si="5"/>
        <v>0</v>
      </c>
      <c r="G22" s="117">
        <f t="shared" si="5"/>
        <v>0</v>
      </c>
      <c r="H22" s="117">
        <f t="shared" si="5"/>
        <v>0</v>
      </c>
      <c r="I22" s="117">
        <f t="shared" si="5"/>
        <v>0</v>
      </c>
      <c r="J22" s="9" t="s">
        <v>18</v>
      </c>
      <c r="L22" s="26"/>
      <c r="M22" s="25"/>
      <c r="N22" s="2"/>
      <c r="O22" s="2"/>
    </row>
    <row r="23" spans="1:15" ht="18.75" thickBot="1" x14ac:dyDescent="0.3">
      <c r="A23" s="46"/>
      <c r="B23" s="46"/>
      <c r="C23" s="46"/>
      <c r="D23" s="46"/>
      <c r="E23" s="46"/>
      <c r="F23" s="46"/>
      <c r="G23" s="46"/>
      <c r="H23" s="46"/>
      <c r="I23" s="46"/>
      <c r="L23" s="2"/>
      <c r="M23" s="2"/>
      <c r="N23" s="2"/>
      <c r="O23" s="2"/>
    </row>
    <row r="24" spans="1:15" ht="18" x14ac:dyDescent="0.25">
      <c r="A24" s="46"/>
      <c r="B24" s="46"/>
      <c r="C24" s="41"/>
      <c r="D24" s="42"/>
      <c r="E24" s="42"/>
      <c r="F24" s="42"/>
      <c r="G24" s="42"/>
      <c r="H24" s="42"/>
      <c r="I24" s="96"/>
      <c r="L24" s="2"/>
      <c r="M24" s="5"/>
      <c r="N24" s="2"/>
      <c r="O24" s="2"/>
    </row>
    <row r="25" spans="1:15" ht="18.75" thickBot="1" x14ac:dyDescent="0.3">
      <c r="A25" s="46"/>
      <c r="B25" s="46"/>
      <c r="C25" s="98"/>
      <c r="D25" s="118"/>
      <c r="E25" s="118"/>
      <c r="F25" s="118"/>
      <c r="G25" s="118"/>
      <c r="H25" s="118"/>
      <c r="I25" s="99"/>
      <c r="L25" s="2"/>
      <c r="M25" s="2"/>
      <c r="N25" s="2"/>
      <c r="O25" s="2"/>
    </row>
    <row r="26" spans="1:15" ht="19.5" thickBot="1" x14ac:dyDescent="0.35">
      <c r="A26" s="46"/>
      <c r="B26" s="46"/>
      <c r="C26" s="46"/>
      <c r="D26" s="119"/>
      <c r="E26" s="59"/>
      <c r="F26" s="59"/>
      <c r="G26" s="59"/>
      <c r="H26" s="59"/>
      <c r="I26" s="46"/>
    </row>
    <row r="27" spans="1:15" ht="18.75" thickTop="1" x14ac:dyDescent="0.25">
      <c r="A27" s="46"/>
      <c r="B27" s="46"/>
      <c r="C27" s="122"/>
      <c r="D27" s="122"/>
      <c r="E27" s="122"/>
      <c r="F27" s="122"/>
      <c r="G27" s="122"/>
      <c r="H27" s="122"/>
      <c r="I27" s="122"/>
    </row>
    <row r="28" spans="1:15" ht="18.75" thickBot="1" x14ac:dyDescent="0.3">
      <c r="A28" s="46"/>
      <c r="B28" s="164">
        <v>1</v>
      </c>
      <c r="C28" s="164"/>
      <c r="D28" s="46"/>
      <c r="E28" s="46"/>
      <c r="F28" s="46"/>
      <c r="G28" s="46"/>
      <c r="H28" s="46"/>
      <c r="I28" s="46"/>
    </row>
    <row r="29" spans="1:15" ht="18.75" thickBot="1" x14ac:dyDescent="0.3">
      <c r="A29" s="46"/>
      <c r="B29" s="165" t="s">
        <v>101</v>
      </c>
      <c r="C29" s="166"/>
      <c r="D29" s="46"/>
      <c r="E29" s="46"/>
      <c r="F29" s="46"/>
      <c r="G29" s="46"/>
      <c r="H29" s="46"/>
      <c r="I29" s="46"/>
    </row>
    <row r="30" spans="1:15" ht="18.75" thickBot="1" x14ac:dyDescent="0.3">
      <c r="A30" s="46"/>
      <c r="B30" s="46"/>
      <c r="C30" s="46"/>
      <c r="D30" s="46"/>
      <c r="E30" s="46"/>
      <c r="F30" s="46"/>
      <c r="G30" s="46"/>
      <c r="H30" s="46"/>
      <c r="I30" s="46"/>
    </row>
    <row r="31" spans="1:15" ht="18" x14ac:dyDescent="0.25">
      <c r="A31" s="46"/>
      <c r="B31" s="120" t="s">
        <v>27</v>
      </c>
      <c r="C31" s="96"/>
      <c r="D31" s="46"/>
      <c r="E31" s="46"/>
      <c r="F31" s="46"/>
      <c r="G31" s="46"/>
      <c r="H31" s="46"/>
      <c r="I31" s="46"/>
    </row>
    <row r="32" spans="1:15" ht="18.75" thickBot="1" x14ac:dyDescent="0.3">
      <c r="A32" s="46"/>
      <c r="B32" s="121" t="s">
        <v>28</v>
      </c>
      <c r="C32" s="99"/>
      <c r="D32" s="46"/>
      <c r="E32" s="46"/>
      <c r="F32" s="46"/>
      <c r="G32" s="46"/>
      <c r="H32" s="46"/>
      <c r="I32" s="46"/>
    </row>
    <row r="33" spans="1:9" ht="18" x14ac:dyDescent="0.25">
      <c r="A33" s="46"/>
      <c r="B33" s="43" t="s">
        <v>29</v>
      </c>
      <c r="C33" s="45"/>
      <c r="D33" s="46"/>
      <c r="E33" s="46"/>
      <c r="F33" s="46"/>
      <c r="G33" s="46"/>
      <c r="H33" s="46"/>
      <c r="I33" s="46"/>
    </row>
    <row r="34" spans="1:9" ht="18" x14ac:dyDescent="0.25">
      <c r="A34" s="46"/>
      <c r="B34" s="43" t="s">
        <v>30</v>
      </c>
      <c r="C34" s="45"/>
      <c r="D34" s="46"/>
      <c r="E34" s="46"/>
      <c r="F34" s="46"/>
      <c r="G34" s="46"/>
      <c r="H34" s="46"/>
      <c r="I34" s="46"/>
    </row>
    <row r="35" spans="1:9" ht="18" x14ac:dyDescent="0.25">
      <c r="A35" s="46"/>
      <c r="B35" s="43" t="s">
        <v>31</v>
      </c>
      <c r="C35" s="45"/>
      <c r="D35" s="46"/>
      <c r="E35" s="46"/>
      <c r="F35" s="46"/>
      <c r="G35" s="46"/>
      <c r="H35" s="46"/>
      <c r="I35" s="46"/>
    </row>
    <row r="36" spans="1:9" ht="18" x14ac:dyDescent="0.25">
      <c r="A36" s="46"/>
      <c r="B36" s="43" t="s">
        <v>32</v>
      </c>
      <c r="C36" s="45"/>
      <c r="D36" s="46"/>
      <c r="E36" s="46"/>
      <c r="F36" s="46"/>
      <c r="G36" s="46"/>
      <c r="H36" s="46"/>
      <c r="I36" s="46"/>
    </row>
    <row r="37" spans="1:9" ht="18" x14ac:dyDescent="0.25">
      <c r="A37" s="46"/>
      <c r="B37" s="43" t="s">
        <v>88</v>
      </c>
      <c r="C37" s="45"/>
      <c r="D37" s="46"/>
      <c r="E37" s="46"/>
      <c r="F37" s="46"/>
      <c r="G37" s="46"/>
      <c r="H37" s="46"/>
      <c r="I37" s="122"/>
    </row>
    <row r="38" spans="1:9" ht="18.75" thickBot="1" x14ac:dyDescent="0.3">
      <c r="A38" s="46"/>
      <c r="B38" s="123"/>
      <c r="C38" s="99"/>
      <c r="D38" s="46"/>
      <c r="E38" s="46"/>
      <c r="F38" s="46"/>
      <c r="G38" s="46"/>
      <c r="H38" s="46"/>
      <c r="I38" s="46"/>
    </row>
    <row r="39" spans="1:9" ht="18.75" thickBot="1" x14ac:dyDescent="0.3">
      <c r="A39" s="46"/>
      <c r="B39" s="46"/>
      <c r="C39" s="46"/>
      <c r="D39" s="46"/>
      <c r="E39" s="46"/>
      <c r="F39" s="46"/>
      <c r="G39" s="46"/>
      <c r="H39" s="46"/>
      <c r="I39" s="46"/>
    </row>
    <row r="40" spans="1:9" ht="18.75" thickBot="1" x14ac:dyDescent="0.3">
      <c r="A40" s="46"/>
      <c r="B40" s="124" t="s">
        <v>33</v>
      </c>
      <c r="C40" s="125"/>
      <c r="D40" s="46"/>
      <c r="E40" s="46"/>
      <c r="F40" s="46"/>
      <c r="G40" s="46"/>
      <c r="H40" s="46"/>
      <c r="I40" s="46"/>
    </row>
    <row r="41" spans="1:9" ht="18" x14ac:dyDescent="0.25">
      <c r="A41" s="46"/>
      <c r="B41" s="43" t="s">
        <v>34</v>
      </c>
      <c r="C41" s="45"/>
      <c r="D41" s="46"/>
      <c r="E41" s="46"/>
      <c r="F41" s="46"/>
      <c r="G41" s="46"/>
      <c r="H41" s="46"/>
      <c r="I41" s="46"/>
    </row>
    <row r="42" spans="1:9" ht="18" x14ac:dyDescent="0.25">
      <c r="A42" s="46"/>
      <c r="B42" s="43" t="s">
        <v>35</v>
      </c>
      <c r="C42" s="45"/>
      <c r="D42" s="46"/>
      <c r="E42" s="46"/>
      <c r="F42" s="46"/>
      <c r="G42" s="46"/>
      <c r="H42" s="46"/>
      <c r="I42" s="46"/>
    </row>
    <row r="43" spans="1:9" ht="18" x14ac:dyDescent="0.25">
      <c r="A43" s="46"/>
      <c r="B43" s="43" t="s">
        <v>36</v>
      </c>
      <c r="C43" s="45"/>
      <c r="D43" s="46"/>
      <c r="E43" s="46"/>
      <c r="F43" s="46"/>
      <c r="G43" s="46"/>
      <c r="H43" s="46"/>
      <c r="I43" s="46"/>
    </row>
    <row r="44" spans="1:9" ht="18" x14ac:dyDescent="0.25">
      <c r="A44" s="46"/>
      <c r="B44" s="43" t="s">
        <v>37</v>
      </c>
      <c r="C44" s="45"/>
      <c r="D44" s="46"/>
      <c r="E44" s="46"/>
      <c r="F44" s="46"/>
      <c r="G44" s="46"/>
      <c r="H44" s="46"/>
      <c r="I44" s="46"/>
    </row>
    <row r="45" spans="1:9" ht="18.75" thickBot="1" x14ac:dyDescent="0.3">
      <c r="A45" s="46"/>
      <c r="B45" s="98" t="s">
        <v>38</v>
      </c>
      <c r="C45" s="45"/>
      <c r="D45" s="46"/>
      <c r="E45" s="46"/>
      <c r="F45" s="46"/>
      <c r="G45" s="46"/>
      <c r="H45" s="46"/>
      <c r="I45" s="46"/>
    </row>
    <row r="46" spans="1:9" ht="18.75" thickBot="1" x14ac:dyDescent="0.3">
      <c r="A46" s="46"/>
      <c r="B46" s="98"/>
      <c r="C46" s="99"/>
      <c r="D46" s="46"/>
      <c r="E46" s="46"/>
      <c r="F46" s="46"/>
      <c r="G46" s="46"/>
      <c r="H46" s="46"/>
      <c r="I46" s="46"/>
    </row>
    <row r="47" spans="1:9" ht="18.75" thickBot="1" x14ac:dyDescent="0.3">
      <c r="A47" s="46"/>
      <c r="B47" s="44"/>
      <c r="C47" s="44"/>
      <c r="D47" s="46"/>
      <c r="E47" s="46"/>
      <c r="F47" s="46"/>
      <c r="G47" s="46"/>
      <c r="H47" s="46"/>
      <c r="I47" s="46"/>
    </row>
    <row r="48" spans="1:9" ht="18.75" thickBot="1" x14ac:dyDescent="0.3">
      <c r="A48" s="46"/>
      <c r="B48" s="167" t="s">
        <v>83</v>
      </c>
      <c r="C48" s="168"/>
      <c r="D48" s="46"/>
      <c r="E48" s="46"/>
      <c r="F48" s="46"/>
      <c r="G48" s="46"/>
      <c r="H48" s="46"/>
      <c r="I48" s="46"/>
    </row>
    <row r="49" spans="1:9" ht="18" x14ac:dyDescent="0.25">
      <c r="A49" s="46"/>
      <c r="B49" s="43" t="s">
        <v>39</v>
      </c>
      <c r="C49" s="45"/>
      <c r="D49" s="46"/>
      <c r="E49" s="46"/>
      <c r="F49" s="46"/>
      <c r="G49" s="46"/>
      <c r="H49" s="46"/>
      <c r="I49" s="46"/>
    </row>
    <row r="50" spans="1:9" ht="18" x14ac:dyDescent="0.25">
      <c r="A50" s="46"/>
      <c r="B50" s="43" t="s">
        <v>40</v>
      </c>
      <c r="C50" s="45"/>
      <c r="D50" s="46"/>
      <c r="E50" s="46"/>
      <c r="F50" s="46"/>
      <c r="G50" s="46"/>
      <c r="H50" s="46"/>
      <c r="I50" s="46"/>
    </row>
    <row r="51" spans="1:9" ht="18" x14ac:dyDescent="0.25">
      <c r="A51" s="46"/>
      <c r="B51" s="43" t="s">
        <v>84</v>
      </c>
      <c r="C51" s="45"/>
      <c r="D51" s="46"/>
      <c r="E51" s="46"/>
      <c r="F51" s="46"/>
      <c r="G51" s="46"/>
      <c r="H51" s="46"/>
      <c r="I51" s="46"/>
    </row>
    <row r="52" spans="1:9" ht="18" x14ac:dyDescent="0.25">
      <c r="A52" s="46"/>
      <c r="B52" s="43" t="s">
        <v>41</v>
      </c>
      <c r="C52" s="45"/>
      <c r="D52" s="46"/>
      <c r="E52" s="46"/>
      <c r="F52" s="46"/>
      <c r="G52" s="46"/>
      <c r="H52" s="46"/>
      <c r="I52" s="46"/>
    </row>
    <row r="53" spans="1:9" ht="18" x14ac:dyDescent="0.25">
      <c r="A53" s="46"/>
      <c r="B53" s="43" t="s">
        <v>85</v>
      </c>
      <c r="C53" s="45"/>
      <c r="D53" s="46"/>
      <c r="E53" s="46"/>
      <c r="F53" s="46"/>
      <c r="G53" s="46"/>
      <c r="H53" s="46"/>
      <c r="I53" s="46"/>
    </row>
    <row r="54" spans="1:9" ht="18" x14ac:dyDescent="0.25">
      <c r="A54" s="46"/>
      <c r="B54" s="43" t="s">
        <v>87</v>
      </c>
      <c r="C54" s="45"/>
      <c r="D54" s="46"/>
      <c r="E54" s="46"/>
      <c r="F54" s="46"/>
      <c r="G54" s="46"/>
      <c r="H54" s="46"/>
      <c r="I54" s="46"/>
    </row>
    <row r="55" spans="1:9" ht="18.75" thickBot="1" x14ac:dyDescent="0.3">
      <c r="A55" s="46"/>
      <c r="B55" s="98" t="s">
        <v>86</v>
      </c>
      <c r="C55" s="99"/>
      <c r="D55" s="46"/>
      <c r="E55" s="46"/>
      <c r="F55" s="46"/>
      <c r="G55" s="46"/>
      <c r="H55" s="46"/>
      <c r="I55" s="46"/>
    </row>
    <row r="56" spans="1:9" ht="18" x14ac:dyDescent="0.25">
      <c r="A56" s="46"/>
      <c r="B56" s="44"/>
      <c r="C56" s="44"/>
      <c r="D56" s="46"/>
      <c r="E56" s="46"/>
      <c r="F56" s="46"/>
      <c r="G56" s="46"/>
      <c r="H56" s="46"/>
      <c r="I56" s="46"/>
    </row>
    <row r="57" spans="1:9" ht="18.75" thickBot="1" x14ac:dyDescent="0.3">
      <c r="A57" s="46"/>
      <c r="B57" s="46"/>
      <c r="C57" s="46"/>
      <c r="D57" s="46"/>
      <c r="E57" s="46"/>
      <c r="F57" s="46"/>
      <c r="G57" s="46"/>
      <c r="H57" s="46"/>
      <c r="I57" s="46"/>
    </row>
    <row r="58" spans="1:9" ht="18" x14ac:dyDescent="0.25">
      <c r="A58" s="46"/>
      <c r="B58" s="41" t="s">
        <v>5</v>
      </c>
      <c r="C58" s="96"/>
      <c r="D58" s="46"/>
      <c r="E58" s="46"/>
      <c r="F58" s="46"/>
      <c r="G58" s="46"/>
      <c r="H58" s="46"/>
      <c r="I58" s="46"/>
    </row>
    <row r="59" spans="1:9" ht="18" x14ac:dyDescent="0.25">
      <c r="A59" s="46"/>
      <c r="B59" s="43" t="s">
        <v>6</v>
      </c>
      <c r="C59" s="45"/>
      <c r="D59" s="46"/>
      <c r="E59" s="46"/>
      <c r="F59" s="46"/>
      <c r="G59" s="46"/>
      <c r="H59" s="46"/>
      <c r="I59" s="46"/>
    </row>
    <row r="60" spans="1:9" ht="18" x14ac:dyDescent="0.25">
      <c r="A60" s="46"/>
      <c r="B60" s="43" t="s">
        <v>63</v>
      </c>
      <c r="C60" s="45"/>
      <c r="D60" s="46"/>
      <c r="E60" s="46"/>
      <c r="F60" s="46"/>
      <c r="G60" s="46"/>
      <c r="H60" s="46"/>
      <c r="I60" s="46"/>
    </row>
    <row r="61" spans="1:9" ht="18" x14ac:dyDescent="0.25">
      <c r="A61" s="46"/>
      <c r="B61" s="55" t="s">
        <v>7</v>
      </c>
      <c r="C61" s="45"/>
      <c r="D61" s="46"/>
      <c r="E61" s="46"/>
      <c r="F61" s="46"/>
      <c r="G61" s="46"/>
      <c r="H61" s="46"/>
      <c r="I61" s="46"/>
    </row>
    <row r="62" spans="1:9" ht="18" x14ac:dyDescent="0.25">
      <c r="A62" s="46"/>
      <c r="B62" s="43" t="s">
        <v>102</v>
      </c>
      <c r="C62" s="45"/>
      <c r="D62" s="46"/>
      <c r="E62" s="46"/>
      <c r="F62" s="46"/>
      <c r="G62" s="46"/>
      <c r="H62" s="46"/>
      <c r="I62" s="46"/>
    </row>
    <row r="63" spans="1:9" ht="18" x14ac:dyDescent="0.25">
      <c r="A63" s="46"/>
      <c r="B63" s="43"/>
      <c r="C63" s="45"/>
      <c r="D63" s="46"/>
      <c r="E63" s="46"/>
      <c r="F63" s="46"/>
      <c r="G63" s="46"/>
      <c r="H63" s="46"/>
      <c r="I63" s="46"/>
    </row>
    <row r="64" spans="1:9" ht="18" x14ac:dyDescent="0.25">
      <c r="A64" s="46"/>
      <c r="B64" s="43"/>
      <c r="C64" s="45"/>
      <c r="D64" s="46"/>
      <c r="E64" s="46"/>
      <c r="F64" s="46"/>
      <c r="G64" s="46"/>
      <c r="H64" s="46"/>
      <c r="I64" s="46"/>
    </row>
    <row r="65" spans="1:10" ht="18.75" thickBot="1" x14ac:dyDescent="0.3">
      <c r="A65" s="46"/>
      <c r="B65" s="98"/>
      <c r="C65" s="99"/>
      <c r="D65" s="46"/>
      <c r="E65" s="46"/>
      <c r="F65" s="46"/>
      <c r="G65" s="46"/>
      <c r="H65" s="46"/>
      <c r="I65" s="46"/>
    </row>
    <row r="66" spans="1:10" ht="18" x14ac:dyDescent="0.25">
      <c r="A66" s="46"/>
      <c r="B66" s="46"/>
      <c r="C66" s="46"/>
      <c r="D66" s="46"/>
      <c r="E66" s="46"/>
      <c r="F66" s="46"/>
      <c r="G66" s="46"/>
      <c r="H66" s="46"/>
      <c r="I66" s="46"/>
    </row>
    <row r="67" spans="1:10" ht="18" x14ac:dyDescent="0.25">
      <c r="A67" s="46"/>
      <c r="B67" s="46"/>
      <c r="C67" s="46"/>
      <c r="D67" s="46"/>
      <c r="E67" s="46"/>
      <c r="F67" s="46"/>
      <c r="G67" s="46"/>
      <c r="H67" s="46"/>
      <c r="I67" s="46"/>
    </row>
    <row r="68" spans="1:10" ht="18" x14ac:dyDescent="0.25">
      <c r="A68" s="46"/>
      <c r="B68" s="46"/>
      <c r="C68" s="46"/>
      <c r="D68" s="46"/>
      <c r="E68" s="46"/>
      <c r="F68" s="46"/>
      <c r="G68" s="46"/>
      <c r="H68" s="46"/>
      <c r="I68" s="46"/>
    </row>
    <row r="69" spans="1:10" ht="18.75" thickBot="1" x14ac:dyDescent="0.3">
      <c r="A69" s="46"/>
      <c r="B69" s="46"/>
      <c r="C69" s="46"/>
      <c r="D69" s="46"/>
      <c r="E69" s="46"/>
      <c r="F69" s="46"/>
      <c r="G69" s="46"/>
      <c r="H69" s="46"/>
      <c r="I69" s="46"/>
    </row>
    <row r="70" spans="1:10" ht="19.5" thickBot="1" x14ac:dyDescent="0.35">
      <c r="A70" s="120" t="s">
        <v>13</v>
      </c>
      <c r="B70" s="100" t="s">
        <v>89</v>
      </c>
      <c r="C70" s="42"/>
      <c r="D70" s="36"/>
      <c r="E70" s="36"/>
      <c r="F70" s="36"/>
      <c r="G70" s="36"/>
      <c r="H70" s="36"/>
      <c r="I70" s="96"/>
    </row>
    <row r="71" spans="1:10" ht="19.5" thickBot="1" x14ac:dyDescent="0.35">
      <c r="A71" s="43"/>
      <c r="B71" s="101" t="s">
        <v>90</v>
      </c>
      <c r="C71" s="44"/>
      <c r="D71" s="39" t="s">
        <v>61</v>
      </c>
      <c r="E71" s="39"/>
      <c r="F71" s="39"/>
      <c r="G71" s="39"/>
      <c r="H71" s="39"/>
      <c r="I71" s="31">
        <f>+'BASE RETENCIÓN SALARIOS'!E56</f>
        <v>0</v>
      </c>
    </row>
    <row r="72" spans="1:10" ht="18.75" thickBot="1" x14ac:dyDescent="0.3">
      <c r="A72" s="43" t="s">
        <v>14</v>
      </c>
      <c r="B72" s="44"/>
      <c r="C72" s="44" t="s">
        <v>2</v>
      </c>
      <c r="D72" s="70" t="s">
        <v>42</v>
      </c>
      <c r="E72" s="74"/>
      <c r="F72" s="74"/>
      <c r="G72" s="74"/>
      <c r="H72" s="74"/>
      <c r="I72" s="30">
        <v>31859</v>
      </c>
    </row>
    <row r="73" spans="1:10" ht="18.75" thickBot="1" x14ac:dyDescent="0.3">
      <c r="A73" s="43"/>
      <c r="B73" s="44"/>
      <c r="C73" s="44"/>
      <c r="D73" s="53" t="s">
        <v>62</v>
      </c>
      <c r="E73" s="53"/>
      <c r="F73" s="53"/>
      <c r="G73" s="53"/>
      <c r="H73" s="53"/>
      <c r="I73" s="29">
        <f>+I71/I72</f>
        <v>0</v>
      </c>
    </row>
    <row r="74" spans="1:10" ht="18.75" thickBot="1" x14ac:dyDescent="0.3">
      <c r="A74" s="121" t="s">
        <v>15</v>
      </c>
      <c r="B74" s="102"/>
      <c r="C74" s="102"/>
      <c r="D74" s="102"/>
      <c r="E74" s="102"/>
      <c r="F74" s="102"/>
      <c r="G74" s="102"/>
      <c r="H74" s="102"/>
      <c r="I74" s="99"/>
    </row>
    <row r="75" spans="1:10" ht="18.75" thickBot="1" x14ac:dyDescent="0.3">
      <c r="A75" s="46"/>
      <c r="B75" s="46"/>
      <c r="C75" s="46"/>
      <c r="D75" s="46"/>
      <c r="E75" s="46"/>
      <c r="F75" s="46"/>
      <c r="G75" s="46"/>
      <c r="H75" s="46"/>
      <c r="I75" s="46"/>
    </row>
    <row r="76" spans="1:10" ht="18.75" thickBot="1" x14ac:dyDescent="0.3">
      <c r="A76" s="47" t="s">
        <v>1</v>
      </c>
      <c r="B76" s="48" t="s">
        <v>3</v>
      </c>
      <c r="C76" s="49" t="s">
        <v>10</v>
      </c>
      <c r="D76" s="49" t="s">
        <v>55</v>
      </c>
      <c r="E76" s="49"/>
      <c r="F76" s="49"/>
      <c r="G76" s="49"/>
      <c r="H76" s="49"/>
      <c r="I76" s="49" t="s">
        <v>56</v>
      </c>
    </row>
    <row r="77" spans="1:10" ht="18.75" thickBot="1" x14ac:dyDescent="0.3">
      <c r="A77" s="44"/>
      <c r="B77" s="44" t="s">
        <v>16</v>
      </c>
      <c r="C77" s="103">
        <f>96*I72</f>
        <v>3058464</v>
      </c>
      <c r="D77" s="103">
        <f>151*I72</f>
        <v>4810709</v>
      </c>
      <c r="E77" s="103"/>
      <c r="F77" s="103"/>
      <c r="G77" s="103"/>
      <c r="H77" s="103"/>
      <c r="I77" s="103">
        <f>361*I72</f>
        <v>11501099</v>
      </c>
    </row>
    <row r="78" spans="1:10" ht="18.75" thickBot="1" x14ac:dyDescent="0.3">
      <c r="A78" s="44"/>
      <c r="B78" s="44" t="s">
        <v>0</v>
      </c>
      <c r="C78" s="104" t="s">
        <v>58</v>
      </c>
      <c r="D78" s="105" t="s">
        <v>59</v>
      </c>
      <c r="E78" s="105"/>
      <c r="F78" s="105"/>
      <c r="G78" s="105"/>
      <c r="H78" s="105"/>
      <c r="I78" s="106" t="s">
        <v>60</v>
      </c>
    </row>
    <row r="79" spans="1:10" ht="18.75" thickBot="1" x14ac:dyDescent="0.3">
      <c r="A79" s="46"/>
      <c r="B79" s="46"/>
      <c r="C79" s="46"/>
      <c r="D79" s="46"/>
      <c r="E79" s="46"/>
      <c r="F79" s="46"/>
      <c r="G79" s="46"/>
      <c r="H79" s="46"/>
      <c r="I79" s="46"/>
    </row>
    <row r="80" spans="1:10" ht="18.75" thickBot="1" x14ac:dyDescent="0.3">
      <c r="A80" s="46">
        <v>1</v>
      </c>
      <c r="B80" s="46" t="s">
        <v>17</v>
      </c>
      <c r="C80" s="51">
        <f>IF(AND(I73&lt;=150,I73&gt;95),$I$71,0)</f>
        <v>0</v>
      </c>
      <c r="D80" s="51">
        <f>IF(AND(I73&lt;=360,I73&gt;150),$I$71,0)</f>
        <v>0</v>
      </c>
      <c r="E80" s="51"/>
      <c r="F80" s="51"/>
      <c r="G80" s="51"/>
      <c r="H80" s="51"/>
      <c r="I80" s="107">
        <f>IF(I73&gt;360,I71,0)</f>
        <v>0</v>
      </c>
      <c r="J80" s="12"/>
    </row>
    <row r="81" spans="1:10" ht="18" x14ac:dyDescent="0.25">
      <c r="A81" s="46">
        <v>2</v>
      </c>
      <c r="B81" s="46" t="s">
        <v>9</v>
      </c>
      <c r="C81" s="52">
        <f>+C80/I72</f>
        <v>0</v>
      </c>
      <c r="D81" s="52">
        <f>+D80/$I$4</f>
        <v>0</v>
      </c>
      <c r="E81" s="52"/>
      <c r="F81" s="52"/>
      <c r="G81" s="52"/>
      <c r="H81" s="52"/>
      <c r="I81" s="52">
        <f>+I80/$I$4</f>
        <v>0</v>
      </c>
      <c r="J81" s="9" t="s">
        <v>18</v>
      </c>
    </row>
    <row r="82" spans="1:10" ht="18.75" thickBot="1" x14ac:dyDescent="0.3">
      <c r="A82" s="46">
        <v>3</v>
      </c>
      <c r="B82" s="46" t="s">
        <v>19</v>
      </c>
      <c r="C82" s="46">
        <v>-95</v>
      </c>
      <c r="D82" s="46">
        <v>-150</v>
      </c>
      <c r="E82" s="46"/>
      <c r="F82" s="46"/>
      <c r="G82" s="46"/>
      <c r="H82" s="46"/>
      <c r="I82" s="46">
        <v>-360</v>
      </c>
      <c r="J82" s="9" t="s">
        <v>20</v>
      </c>
    </row>
    <row r="83" spans="1:10" ht="18.75" thickBot="1" x14ac:dyDescent="0.3">
      <c r="A83" s="46">
        <v>4</v>
      </c>
      <c r="B83" s="46" t="s">
        <v>4</v>
      </c>
      <c r="C83" s="108">
        <f>+C81+C82</f>
        <v>-95</v>
      </c>
      <c r="D83" s="109">
        <f>+D81+D82</f>
        <v>-150</v>
      </c>
      <c r="E83" s="109"/>
      <c r="F83" s="109"/>
      <c r="G83" s="109"/>
      <c r="H83" s="109"/>
      <c r="I83" s="110">
        <f>+I81+I82</f>
        <v>-360</v>
      </c>
      <c r="J83" s="9" t="s">
        <v>18</v>
      </c>
    </row>
    <row r="84" spans="1:10" ht="18" x14ac:dyDescent="0.25">
      <c r="A84" s="46"/>
      <c r="B84" s="46"/>
      <c r="C84" s="111"/>
      <c r="D84" s="111"/>
      <c r="E84" s="111"/>
      <c r="F84" s="111"/>
      <c r="G84" s="111"/>
      <c r="H84" s="111"/>
      <c r="I84" s="111"/>
    </row>
    <row r="85" spans="1:10" ht="18" x14ac:dyDescent="0.25">
      <c r="A85" s="46">
        <v>5</v>
      </c>
      <c r="B85" s="50" t="s">
        <v>21</v>
      </c>
      <c r="C85" s="112">
        <v>0.19</v>
      </c>
      <c r="D85" s="113">
        <v>0.28000000000000003</v>
      </c>
      <c r="E85" s="113"/>
      <c r="F85" s="113"/>
      <c r="G85" s="113"/>
      <c r="H85" s="113"/>
      <c r="I85" s="114">
        <v>0.33</v>
      </c>
      <c r="J85" s="9" t="s">
        <v>18</v>
      </c>
    </row>
    <row r="86" spans="1:10" ht="18" x14ac:dyDescent="0.25">
      <c r="A86" s="46">
        <v>6</v>
      </c>
      <c r="B86" s="46" t="s">
        <v>22</v>
      </c>
      <c r="C86" s="111">
        <f>+C83*C85</f>
        <v>-18.05</v>
      </c>
      <c r="D86" s="111">
        <f>+D83*D85</f>
        <v>-42.000000000000007</v>
      </c>
      <c r="E86" s="111"/>
      <c r="F86" s="111"/>
      <c r="G86" s="111"/>
      <c r="H86" s="111"/>
      <c r="I86" s="111">
        <f>+I83*I85</f>
        <v>-118.80000000000001</v>
      </c>
      <c r="J86" s="9" t="s">
        <v>18</v>
      </c>
    </row>
    <row r="87" spans="1:10" ht="18" x14ac:dyDescent="0.25">
      <c r="A87" s="46">
        <v>7</v>
      </c>
      <c r="B87" s="46" t="s">
        <v>23</v>
      </c>
      <c r="C87" s="111">
        <v>0</v>
      </c>
      <c r="D87" s="111">
        <v>10</v>
      </c>
      <c r="E87" s="111"/>
      <c r="F87" s="111"/>
      <c r="G87" s="111"/>
      <c r="H87" s="111"/>
      <c r="I87" s="111">
        <v>69</v>
      </c>
      <c r="J87" s="9" t="s">
        <v>24</v>
      </c>
    </row>
    <row r="88" spans="1:10" ht="18.75" thickBot="1" x14ac:dyDescent="0.3">
      <c r="A88" s="46">
        <v>8</v>
      </c>
      <c r="B88" s="46" t="s">
        <v>25</v>
      </c>
      <c r="C88" s="111">
        <f>+C86+C87</f>
        <v>-18.05</v>
      </c>
      <c r="D88" s="111">
        <f>+D86+D87</f>
        <v>-32.000000000000007</v>
      </c>
      <c r="E88" s="111"/>
      <c r="F88" s="111"/>
      <c r="G88" s="111"/>
      <c r="H88" s="111"/>
      <c r="I88" s="111">
        <f>+I86+I87</f>
        <v>-49.800000000000011</v>
      </c>
      <c r="J88" s="9" t="s">
        <v>18</v>
      </c>
    </row>
    <row r="89" spans="1:10" ht="21.75" customHeight="1" thickBot="1" x14ac:dyDescent="0.3">
      <c r="A89" s="53">
        <v>9</v>
      </c>
      <c r="B89" s="54" t="s">
        <v>57</v>
      </c>
      <c r="C89" s="115">
        <f>+C88*$I$4</f>
        <v>-618573.5</v>
      </c>
      <c r="D89" s="115">
        <f>+D88*$I$4</f>
        <v>-1096640.0000000002</v>
      </c>
      <c r="E89" s="115"/>
      <c r="F89" s="115"/>
      <c r="G89" s="115"/>
      <c r="H89" s="115"/>
      <c r="I89" s="116">
        <f>+I88*$I$4</f>
        <v>-1706646.0000000005</v>
      </c>
      <c r="J89" s="9" t="s">
        <v>18</v>
      </c>
    </row>
    <row r="90" spans="1:10" ht="18.75" thickBot="1" x14ac:dyDescent="0.3">
      <c r="A90" s="53">
        <v>10</v>
      </c>
      <c r="B90" s="54" t="s">
        <v>26</v>
      </c>
      <c r="C90" s="117" t="e">
        <f>+C89/C80</f>
        <v>#DIV/0!</v>
      </c>
      <c r="D90" s="117" t="e">
        <f>+D89/D80</f>
        <v>#DIV/0!</v>
      </c>
      <c r="E90" s="117"/>
      <c r="F90" s="117"/>
      <c r="G90" s="117"/>
      <c r="H90" s="117"/>
      <c r="I90" s="117" t="e">
        <f>+I89/I80</f>
        <v>#DIV/0!</v>
      </c>
      <c r="J90" s="9" t="s">
        <v>18</v>
      </c>
    </row>
    <row r="91" spans="1:10" ht="18" x14ac:dyDescent="0.25">
      <c r="A91" s="44"/>
      <c r="B91" s="44"/>
      <c r="C91" s="126"/>
      <c r="D91" s="126"/>
      <c r="E91" s="126"/>
      <c r="F91" s="126"/>
      <c r="G91" s="126"/>
      <c r="H91" s="126"/>
      <c r="I91" s="126"/>
    </row>
    <row r="92" spans="1:10" ht="18.75" x14ac:dyDescent="0.3">
      <c r="A92" s="46"/>
      <c r="B92" s="46"/>
      <c r="C92" s="127" t="s">
        <v>91</v>
      </c>
      <c r="D92" s="46"/>
      <c r="E92" s="46"/>
      <c r="F92" s="46"/>
      <c r="G92" s="46"/>
      <c r="H92" s="46"/>
      <c r="I92" s="46"/>
    </row>
    <row r="93" spans="1:10" ht="18.75" thickBot="1" x14ac:dyDescent="0.3">
      <c r="A93" s="46"/>
      <c r="B93" s="46"/>
      <c r="C93" s="46"/>
      <c r="D93" s="46"/>
      <c r="E93" s="46"/>
      <c r="F93" s="46"/>
      <c r="G93" s="46"/>
      <c r="H93" s="46"/>
      <c r="I93" s="46"/>
    </row>
    <row r="94" spans="1:10" ht="19.5" thickBot="1" x14ac:dyDescent="0.35">
      <c r="A94" s="46"/>
      <c r="B94" s="46"/>
      <c r="C94" s="128" t="s">
        <v>93</v>
      </c>
      <c r="D94" s="46"/>
      <c r="E94" s="46"/>
      <c r="F94" s="46"/>
      <c r="G94" s="46"/>
      <c r="H94" s="46"/>
      <c r="I94" s="46"/>
    </row>
    <row r="95" spans="1:10" ht="18" x14ac:dyDescent="0.25">
      <c r="A95" s="46"/>
      <c r="B95" s="46"/>
      <c r="C95" s="46"/>
      <c r="D95" s="46"/>
      <c r="E95" s="46"/>
      <c r="F95" s="46"/>
      <c r="G95" s="46"/>
      <c r="H95" s="46"/>
      <c r="I95" s="46"/>
    </row>
    <row r="96" spans="1:10" ht="18" x14ac:dyDescent="0.25">
      <c r="A96" s="46"/>
      <c r="B96" s="46"/>
      <c r="C96" s="46"/>
      <c r="D96" s="46"/>
      <c r="E96" s="46"/>
      <c r="F96" s="46"/>
      <c r="G96" s="46"/>
      <c r="H96" s="46"/>
      <c r="I96" s="46"/>
    </row>
    <row r="97" spans="1:9" ht="18" x14ac:dyDescent="0.25">
      <c r="A97" s="46"/>
      <c r="B97" s="46"/>
      <c r="C97" s="46"/>
      <c r="D97" s="46"/>
      <c r="E97" s="46"/>
      <c r="F97" s="46"/>
      <c r="G97" s="46"/>
      <c r="H97" s="46"/>
      <c r="I97" s="46"/>
    </row>
    <row r="98" spans="1:9" ht="18.75" thickBot="1" x14ac:dyDescent="0.3">
      <c r="A98" s="46"/>
      <c r="B98" s="46"/>
      <c r="C98" s="46"/>
      <c r="D98" s="46"/>
      <c r="E98" s="46"/>
      <c r="F98" s="46"/>
      <c r="G98" s="46"/>
      <c r="H98" s="46"/>
      <c r="I98" s="46"/>
    </row>
    <row r="99" spans="1:9" ht="18" x14ac:dyDescent="0.25">
      <c r="A99" s="46"/>
      <c r="B99" s="41" t="s">
        <v>5</v>
      </c>
      <c r="C99" s="96"/>
      <c r="D99" s="46"/>
      <c r="E99" s="46"/>
      <c r="F99" s="46"/>
      <c r="G99" s="46"/>
      <c r="H99" s="46"/>
      <c r="I99" s="46"/>
    </row>
    <row r="100" spans="1:9" ht="18" x14ac:dyDescent="0.25">
      <c r="A100" s="46"/>
      <c r="B100" s="43" t="s">
        <v>6</v>
      </c>
      <c r="C100" s="45"/>
      <c r="D100" s="46"/>
      <c r="E100" s="46"/>
      <c r="F100" s="46"/>
      <c r="G100" s="46"/>
      <c r="H100" s="46"/>
      <c r="I100" s="46"/>
    </row>
    <row r="101" spans="1:9" x14ac:dyDescent="0.2">
      <c r="B101" s="8" t="s">
        <v>63</v>
      </c>
      <c r="C101" s="4"/>
    </row>
    <row r="102" spans="1:9" x14ac:dyDescent="0.2">
      <c r="B102" s="15" t="s">
        <v>7</v>
      </c>
      <c r="C102" s="4"/>
    </row>
    <row r="103" spans="1:9" x14ac:dyDescent="0.2">
      <c r="B103" s="8" t="s">
        <v>8</v>
      </c>
      <c r="C103" s="4"/>
    </row>
    <row r="104" spans="1:9" ht="15" x14ac:dyDescent="0.25">
      <c r="B104" s="32" t="s">
        <v>92</v>
      </c>
      <c r="C104" s="4"/>
    </row>
    <row r="105" spans="1:9" x14ac:dyDescent="0.2">
      <c r="B105" s="8" t="s">
        <v>94</v>
      </c>
      <c r="C105" s="4"/>
    </row>
    <row r="106" spans="1:9" ht="13.5" thickBot="1" x14ac:dyDescent="0.25">
      <c r="B106" s="13"/>
      <c r="C106" s="14"/>
    </row>
  </sheetData>
  <sheetProtection formatCells="0" formatColumns="0" formatRows="0" insertColumns="0" insertRows="0" insertHyperlinks="0"/>
  <protectedRanges>
    <protectedRange sqref="I71" name="Rango2"/>
    <protectedRange sqref="I3" name="Rango1"/>
  </protectedRanges>
  <mergeCells count="4">
    <mergeCell ref="A1:I1"/>
    <mergeCell ref="B28:C28"/>
    <mergeCell ref="B29:C29"/>
    <mergeCell ref="B48:C48"/>
  </mergeCells>
  <hyperlinks>
    <hyperlink ref="C92" location="'BASE RETENCIÓN SALARIOS'!E55" display="BASE RETENCIÓN SALARIOS'!A1"/>
    <hyperlink ref="C94" location="INDICE!A149" display="INDICE!A149"/>
    <hyperlink ref="B104" r:id="rId1"/>
  </hyperlinks>
  <pageMargins left="0.70866141732283472" right="0.70866141732283472" top="0.74803149606299213" bottom="0.74803149606299213" header="0.31496062992125984" footer="0.31496062992125984"/>
  <pageSetup scale="26" orientation="landscape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BASE RETENCIÓN SALARIOS</vt:lpstr>
      <vt:lpstr>TARIFA RETENCIÓN FUENTE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OLMEDO</dc:creator>
  <cp:lastModifiedBy>user</cp:lastModifiedBy>
  <cp:lastPrinted>2019-01-30T20:18:23Z</cp:lastPrinted>
  <dcterms:created xsi:type="dcterms:W3CDTF">2017-02-03T21:56:59Z</dcterms:created>
  <dcterms:modified xsi:type="dcterms:W3CDTF">2019-02-01T15:57:11Z</dcterms:modified>
</cp:coreProperties>
</file>