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8f12d07b0291d3/EMPRESAS/GRUPO PRG ABOGADOS/PUBLICIDAD GOOGLE/BLOG/"/>
    </mc:Choice>
  </mc:AlternateContent>
  <xr:revisionPtr revIDLastSave="34" documentId="8_{28BC23FE-99F8-4083-9950-9C39DE921F0F}" xr6:coauthVersionLast="47" xr6:coauthVersionMax="47" xr10:uidLastSave="{1F10A215-9D13-4F10-96CA-5C599316176D}"/>
  <bookViews>
    <workbookView xWindow="-120" yWindow="-120" windowWidth="29040" windowHeight="15720" firstSheet="4" activeTab="4" xr2:uid="{F4793E8E-97DC-423A-ADC0-B0DD81CF4180}"/>
  </bookViews>
  <sheets>
    <sheet name="Ejecicio clase 24-09-2026" sheetId="1" state="hidden" r:id="rId1"/>
    <sheet name="FIRMEZ" sheetId="2" state="hidden" r:id="rId2"/>
    <sheet name="ejercicio clase" sheetId="3" state="hidden" r:id="rId3"/>
    <sheet name="Pagos al exterior" sheetId="4" state="hidden" r:id="rId4"/>
    <sheet name="REVISION SUBCAPITALIZACION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0" i="6" l="1"/>
  <c r="H24" i="6"/>
  <c r="I24" i="6" s="1"/>
  <c r="H23" i="6"/>
  <c r="I23" i="6" s="1"/>
  <c r="I25" i="6" s="1"/>
  <c r="H22" i="6"/>
  <c r="H21" i="6"/>
  <c r="H20" i="6"/>
  <c r="H14" i="6"/>
  <c r="H13" i="6"/>
  <c r="H10" i="6"/>
  <c r="H25" i="6"/>
  <c r="F24" i="6"/>
  <c r="J24" i="6" s="1"/>
  <c r="K24" i="6" s="1"/>
  <c r="F23" i="6"/>
  <c r="K23" i="6" s="1"/>
  <c r="F22" i="6"/>
  <c r="J22" i="6" s="1"/>
  <c r="K22" i="6" s="1"/>
  <c r="F21" i="6"/>
  <c r="J21" i="6" s="1"/>
  <c r="K21" i="6" s="1"/>
  <c r="F20" i="6"/>
  <c r="J20" i="6" s="1"/>
  <c r="F15" i="6"/>
  <c r="H15" i="6" l="1"/>
  <c r="I43" i="6"/>
  <c r="I45" i="6" s="1"/>
  <c r="I48" i="6" s="1"/>
  <c r="H5" i="6"/>
  <c r="H29" i="6" s="1"/>
  <c r="K20" i="6"/>
  <c r="K25" i="6" s="1"/>
  <c r="H28" i="6" s="1"/>
  <c r="I47" i="6" s="1"/>
  <c r="I54" i="6" s="1"/>
  <c r="J25" i="6"/>
  <c r="H38" i="6"/>
  <c r="I58" i="6" s="1"/>
  <c r="D42" i="1"/>
  <c r="B42" i="1"/>
  <c r="C42" i="1" s="1"/>
  <c r="C38" i="1"/>
  <c r="D38" i="1"/>
  <c r="D37" i="1"/>
  <c r="B37" i="1"/>
  <c r="C37" i="1" s="1"/>
  <c r="I66" i="3"/>
  <c r="E75" i="3"/>
  <c r="E64" i="3"/>
  <c r="J68" i="3"/>
  <c r="I67" i="3"/>
  <c r="H46" i="3"/>
  <c r="E71" i="3"/>
  <c r="E73" i="3"/>
  <c r="E63" i="3"/>
  <c r="E62" i="3"/>
  <c r="E65" i="3"/>
  <c r="E52" i="3"/>
  <c r="E50" i="3"/>
  <c r="E43" i="3"/>
  <c r="E45" i="3" s="1"/>
  <c r="E46" i="3" s="1"/>
  <c r="E37" i="3"/>
  <c r="E39" i="3" s="1"/>
  <c r="E40" i="3" s="1"/>
  <c r="H13" i="3"/>
  <c r="E49" i="3" s="1"/>
  <c r="F49" i="3" s="1"/>
  <c r="E51" i="3" l="1"/>
  <c r="J67" i="3"/>
  <c r="I68" i="3"/>
  <c r="I69" i="3" s="1"/>
  <c r="I70" i="3" s="1"/>
  <c r="E70" i="3"/>
  <c r="F70" i="3" s="1"/>
  <c r="E72" i="3"/>
  <c r="E74" i="3" s="1"/>
  <c r="F62" i="3"/>
  <c r="C8" i="1" l="1"/>
  <c r="F30" i="1"/>
  <c r="F24" i="1"/>
  <c r="B17" i="1"/>
  <c r="H24" i="1" s="1"/>
  <c r="F11" i="1"/>
  <c r="G11" i="1" s="1"/>
  <c r="F10" i="1"/>
  <c r="H25" i="1"/>
  <c r="F25" i="1"/>
  <c r="B29" i="1"/>
  <c r="B12" i="1"/>
  <c r="B13" i="1" s="1"/>
  <c r="D13" i="1" s="1"/>
  <c r="D11" i="1"/>
  <c r="C10" i="1"/>
  <c r="D10" i="1" s="1"/>
  <c r="B8" i="1"/>
  <c r="D7" i="1"/>
  <c r="D6" i="1"/>
  <c r="D8" i="1" s="1"/>
  <c r="E8" i="1" l="1"/>
  <c r="H30" i="1"/>
  <c r="F26" i="1"/>
  <c r="B19" i="1"/>
  <c r="C25" i="1"/>
  <c r="D25" i="1" s="1"/>
  <c r="G25" i="1" s="1"/>
  <c r="C24" i="1"/>
  <c r="F29" i="1"/>
  <c r="I25" i="1"/>
  <c r="J25" i="1" s="1"/>
  <c r="G10" i="1"/>
  <c r="F12" i="1"/>
  <c r="H29" i="1"/>
  <c r="H26" i="1"/>
  <c r="G12" i="1"/>
  <c r="C12" i="1"/>
  <c r="D12" i="1"/>
  <c r="H12" i="1" l="1"/>
  <c r="G15" i="1"/>
  <c r="F31" i="1"/>
  <c r="C30" i="1"/>
  <c r="D30" i="1" s="1"/>
  <c r="C29" i="1"/>
  <c r="D29" i="1" s="1"/>
  <c r="G29" i="1" s="1"/>
  <c r="H31" i="1"/>
  <c r="I29" i="1"/>
  <c r="D24" i="1"/>
  <c r="C26" i="1"/>
  <c r="I50" i="6" l="1"/>
  <c r="I53" i="6" s="1"/>
  <c r="I55" i="6" s="1"/>
  <c r="I59" i="6" s="1"/>
  <c r="I60" i="6" s="1"/>
  <c r="C31" i="1"/>
  <c r="G24" i="1"/>
  <c r="G26" i="1" s="1"/>
  <c r="I24" i="1"/>
  <c r="J24" i="1" s="1"/>
  <c r="J26" i="1" s="1"/>
  <c r="D26" i="1"/>
  <c r="I26" i="1" s="1"/>
  <c r="G30" i="1"/>
  <c r="I30" i="1"/>
  <c r="J30" i="1" s="1"/>
  <c r="J29" i="1"/>
  <c r="G31" i="1"/>
  <c r="D31" i="1"/>
  <c r="H30" i="6" l="1"/>
  <c r="I30" i="6" s="1"/>
  <c r="J31" i="1"/>
  <c r="J33" i="1" s="1"/>
  <c r="I31" i="1"/>
  <c r="D32" i="1"/>
</calcChain>
</file>

<file path=xl/sharedStrings.xml><?xml version="1.0" encoding="utf-8"?>
<sst xmlns="http://schemas.openxmlformats.org/spreadsheetml/2006/main" count="257" uniqueCount="213">
  <si>
    <t>accionista juan perez</t>
  </si>
  <si>
    <t>Decreto 449 de 2026</t>
  </si>
  <si>
    <t>compra acciones de la sociedad ABC S.A.</t>
  </si>
  <si>
    <t>Artículo 1.2.1.17.21. Costo fiscal para determinar la renta o ganancia ocasional</t>
  </si>
  <si>
    <t>Numeral 2</t>
  </si>
  <si>
    <t>Fecha de Compra</t>
  </si>
  <si>
    <t xml:space="preserve">acciones </t>
  </si>
  <si>
    <t>valor UND</t>
  </si>
  <si>
    <t>Octubre 16 de 2015</t>
  </si>
  <si>
    <t>Mayo 01 de 2016</t>
  </si>
  <si>
    <t>costo por accion</t>
  </si>
  <si>
    <t>Factor</t>
  </si>
  <si>
    <t xml:space="preserve">incremento </t>
  </si>
  <si>
    <t>Nuevo costo fiscal 2025</t>
  </si>
  <si>
    <t>Venta de acciones en enero 2026</t>
  </si>
  <si>
    <t>costo de las acciones</t>
  </si>
  <si>
    <t>valor de venta acciones</t>
  </si>
  <si>
    <t>P.PROME</t>
  </si>
  <si>
    <t>valor intrinseco de las accion</t>
  </si>
  <si>
    <t>(no fiscal)</t>
  </si>
  <si>
    <t>Art 90 Vl intriseco +30%</t>
  </si>
  <si>
    <t xml:space="preserve">valor minimo de venta </t>
  </si>
  <si>
    <t>utilidad presunte</t>
  </si>
  <si>
    <t>diferencia entre precio de venta / vl venta</t>
  </si>
  <si>
    <t>Presuncion de utilidad fiscal x acción</t>
  </si>
  <si>
    <t>Venta de acciones Sin Ajuste</t>
  </si>
  <si>
    <t>acciones</t>
  </si>
  <si>
    <t>costo fiscal sin ajuste</t>
  </si>
  <si>
    <t>Costo fiscal</t>
  </si>
  <si>
    <t>Precio de venta und</t>
  </si>
  <si>
    <t>Vl Total Venta</t>
  </si>
  <si>
    <t>Utilidad o Perdida en venta de acciones</t>
  </si>
  <si>
    <t>Presuncion utilidad fiscal Art. 90 del E.T.</t>
  </si>
  <si>
    <t>Utilidad Fical</t>
  </si>
  <si>
    <t xml:space="preserve">Imp  Gancia Ocasional </t>
  </si>
  <si>
    <t>Acciones compradas en 2015</t>
  </si>
  <si>
    <t>Acciones compradas en 2016</t>
  </si>
  <si>
    <t>Venta Total</t>
  </si>
  <si>
    <t>Venta de acciones con Ajuste el art 73 del ET</t>
  </si>
  <si>
    <t>costo fiscal UND Art 73 E.T.  y Art 76 E.t</t>
  </si>
  <si>
    <t>Costo fiscal Ajustado</t>
  </si>
  <si>
    <t>menor imp pagado</t>
  </si>
  <si>
    <t xml:space="preserve">impuesto </t>
  </si>
  <si>
    <t>Art 246-1</t>
  </si>
  <si>
    <r>
      <t>Dur 1625 de 2016 ARTÍCULO 1.2.4.7.1. Tarifa de retención en la fuente sobre dividendos o participaciones que se distribuyan con cargo a utilidades generadas en los años gravables 2016 y anteriores a las personas naturales y sucesiones ilíquidas de causantes residentes.</t>
    </r>
    <r>
      <rPr>
        <sz val="10"/>
        <color rgb="FF333333"/>
        <rFont val="Arial"/>
        <family val="2"/>
      </rPr>
      <t xml:space="preserve"> 
Cuando el beneficiario del pago o abono en cuenta sea una persona natural residente o sucesión ilíquida de causante residente, no obligada a presentar decl</t>
    </r>
    <r>
      <rPr>
        <b/>
        <sz val="10"/>
        <color rgb="FF333333"/>
        <rFont val="Arial"/>
        <family val="2"/>
      </rPr>
      <t>aración del impuesto sobre la renta y complementarios, la tarifa de retención en la fuente es del treinta y tres por ciento (33%).</t>
    </r>
  </si>
  <si>
    <t>juan perez</t>
  </si>
  <si>
    <t>Juan Perez  * 85%</t>
  </si>
  <si>
    <t>Art 241 E.T.</t>
  </si>
  <si>
    <t>Un contribuyente, sociedad dedicada a exportar frutas a sus compañías vinculadas del exterior, presenta la siguiente información, relativa a su declaración de IVA del tercer bimestre de 2024:</t>
  </si>
  <si>
    <t>Fecha de presentación: Julio 16 de 2024.</t>
  </si>
  <si>
    <t>Fecha de vencimiento: Julio 14 de 2024.</t>
  </si>
  <si>
    <t>Saldo a favor declarado (incluida la sanción): $45.000.000.</t>
  </si>
  <si>
    <t>Solicitud de devolución del saldo a favor: febrero 21 de 2026.</t>
  </si>
  <si>
    <t>Su declaración de renta del año gravable 2024 presenta la siguiente información:</t>
  </si>
  <si>
    <t>Saldo a favor de $150.000.000.</t>
  </si>
  <si>
    <t>Se hizo una compensación de una pérdida fiscal por $4.100.000, generada 3 años antes.</t>
  </si>
  <si>
    <t>Fecha de vencimiento: abril 15 de 2025.</t>
  </si>
  <si>
    <t>Fecha de presentación: mayo 8 de 2025.</t>
  </si>
  <si>
    <t>«El término de firmeza de los artículos 147 y 714 del Estatuto Tributario de la declaración del impuesto sobre la renta y complementarios de los contribuyentes que determinen o compensen pérdidas fiscales, o que estén sujetos al Régimen de Precios de Transferencia, será de cinco (5) años.»</t>
  </si>
  <si>
    <t>La corrigió en octubre 29 de 2025; nuevo saldo a favor en la corrección $143.000.000.</t>
  </si>
  <si>
    <t>Solicitud de devolución del saldo a favor: noviembre 20 de 2026.</t>
  </si>
  <si>
    <t>Así lo establece el inciso segundo del artículo 714 del estatuto tributario:</t>
  </si>
  <si>
    <t xml:space="preserve">Fimeza declaracion de renta </t>
  </si>
  <si>
    <t>Renta 2024</t>
  </si>
  <si>
    <t xml:space="preserve">fecha de vencimiento </t>
  </si>
  <si>
    <t>15/04/202</t>
  </si>
  <si>
    <t>Fecha de presesnatcion</t>
  </si>
  <si>
    <t>Firmeza de la declaracion</t>
  </si>
  <si>
    <t xml:space="preserve">ok firmeza </t>
  </si>
  <si>
    <t>y de la decalracion de IVA</t>
  </si>
  <si>
    <t>TÉRMINO PARA NOTIFICAR EL REQUERIMIENTO.</t>
  </si>
  <si>
    <t xml:space="preserve">Solicitud de devolcuion </t>
  </si>
  <si>
    <t>COMPENSACIÓN DE PÉRDIDAS FISCALES DE SOCIEDADES.</t>
  </si>
  <si>
    <t>"nueva firmeza seria"</t>
  </si>
  <si>
    <t>N/A</t>
  </si>
  <si>
    <r>
      <t>TÉRMINO GENERAL DE FIRMEZA DE LAS DECLARACIONES TRIBUTARIAS</t>
    </r>
    <r>
      <rPr>
        <b/>
        <sz val="7"/>
        <color rgb="FF0073FF"/>
        <rFont val="Arial"/>
        <family val="2"/>
      </rPr>
      <t>.</t>
    </r>
    <r>
      <rPr>
        <b/>
        <sz val="7"/>
        <color rgb="FF008400"/>
        <rFont val="Arial"/>
        <family val="2"/>
      </rPr>
      <t> </t>
    </r>
  </si>
  <si>
    <t>TÉRMINO DE FIRMEZA. El término de firmeza de los artículos 147 y 714 del Estatuto Tributario de la declaración del impuesto sobre la renta y complementarios de los contribuyentes que determinen o compensen pérdidas fiscales, o que estén sujetos al Régimen de Precios de Transferencia, será de cinco (5) años.</t>
  </si>
  <si>
    <t>LEY 2010 DE 2019</t>
  </si>
  <si>
    <t>Casa de habitacion</t>
  </si>
  <si>
    <t>COSTO DE BIENES INMUEBLES EJERCICIO</t>
  </si>
  <si>
    <t>Un contribuyente persona natural no obligado a llevar contabilidad, posee su casa de habitación, la cual presenta la siguiente información:</t>
  </si>
  <si>
    <t>Costo de adquisicion en 1993</t>
  </si>
  <si>
    <t xml:space="preserve"> NO,      si, segun  ARTÍCULO 61. para costo fiscal los activos adquiridos con posterioridad a 31 de diciembre de 2016 corresponde al precio de adquisición, más los costos directamente atribuibles al activo hasta que se encuentre disponible para su uso o venta, salvo las excepciones dispuestas en este estatuto.</t>
  </si>
  <si>
    <t>Avaluo catastralpara impueto predial pagado en mayo de 2023</t>
  </si>
  <si>
    <t>no, por que el costo no es comparable con el año gravable  de la venta</t>
  </si>
  <si>
    <t>Autoavaluo catastralpara impueto predial pagado en mayo de 2024</t>
  </si>
  <si>
    <t>si</t>
  </si>
  <si>
    <t>Autoavaluo catastral correccionpara impueto predial pagado en mayo de 2024</t>
  </si>
  <si>
    <t>no</t>
  </si>
  <si>
    <t>costo declarado en la declaracion de renta de 2024</t>
  </si>
  <si>
    <t>Costo declarado en correccion de renta de 2024 ( Tabla Art 73)</t>
  </si>
  <si>
    <t>DECRETO-0174-DE-13-DE-FEBRERO-DE-2025.</t>
  </si>
  <si>
    <t>Artículo 1 .17.21. Costo fiscal para determinar la renta o ganancia ocasional</t>
  </si>
  <si>
    <t>Avaluo catastral para impuesto predial en abril de 2025</t>
  </si>
  <si>
    <t>Si Costos fiscal 2025, pero aplica para el calculo de la ganancia ocasional, ARTICULO 72. E.T.  Para estos fines, el autoavalúo o avalúo aceptable como costo fiscal, será el que figure en la declaración del Impuesto Predial Unificado y/o declaración de renta, según el caso, correspondiente al año anterior al de la enajenación.</t>
  </si>
  <si>
    <t>Decreto 449 de 2026: Artículo 1.2.1.17.21. Costo fiscal para determinar la renta o ganancia ocasional. </t>
  </si>
  <si>
    <r>
      <t xml:space="preserve">El contribuyente está vendiendo el inmueble y en noviembre de 2025 firmó promesa de compraventa por </t>
    </r>
    <r>
      <rPr>
        <b/>
        <sz val="11"/>
        <color theme="1"/>
        <rFont val="Arial"/>
        <family val="2"/>
      </rPr>
      <t>$915.000.000</t>
    </r>
    <r>
      <rPr>
        <sz val="11"/>
        <color theme="1"/>
        <rFont val="Arial"/>
        <family val="2"/>
      </rPr>
      <t>; la escritura la firmará el 15 de diciembre. En este momento le consulta a usted sobre el manejo que le debe dar a esta operación.</t>
    </r>
  </si>
  <si>
    <r>
      <t xml:space="preserve">Información adicional: El contribuyente tiene además otros bienes por un valor fiscal total de </t>
    </r>
    <r>
      <rPr>
        <b/>
        <sz val="11"/>
        <color theme="1"/>
        <rFont val="Arial"/>
        <family val="2"/>
      </rPr>
      <t>$2.985 millones</t>
    </r>
    <r>
      <rPr>
        <sz val="11"/>
        <color theme="1"/>
        <rFont val="Arial"/>
        <family val="2"/>
      </rPr>
      <t>, y no tiene deudas.</t>
    </r>
  </si>
  <si>
    <t>Se pide:</t>
  </si>
  <si>
    <t>1. Para cada una de las opciones, definir si son procedentes como costo fiscal en el momento de la venta o no; argumentar la respuesta y mencionar los requisitos y limitaciones aplicables para cada una de ellas.</t>
  </si>
  <si>
    <t>2. Calcular la utilidad gravada y el impuesto a cargo utilizando las diferentes opciones válidas para establecer el costo fiscal.</t>
  </si>
  <si>
    <t xml:space="preserve">calculo de impuesto Ganancia Ocasional </t>
  </si>
  <si>
    <t>Opcion 1</t>
  </si>
  <si>
    <t>costo historico  Año 1993</t>
  </si>
  <si>
    <t>Precio de Venta 2025</t>
  </si>
  <si>
    <t xml:space="preserve">Utilidad en vneta </t>
  </si>
  <si>
    <t>Impuestoa GO</t>
  </si>
  <si>
    <t>Opcion 2</t>
  </si>
  <si>
    <t>Costo fiscal Ajustado Art 732T.</t>
  </si>
  <si>
    <t xml:space="preserve">Utilidad Base para imp Renta </t>
  </si>
  <si>
    <t>Imp GO renta 2025</t>
  </si>
  <si>
    <t xml:space="preserve">Costo fiscal Art 73 E.t </t>
  </si>
  <si>
    <t>Precio de Venta</t>
  </si>
  <si>
    <t>Utilidad inicial declaracion  de renta 2024</t>
  </si>
  <si>
    <t>Exencion potencial de los 5.000 uvt</t>
  </si>
  <si>
    <t xml:space="preserve">Art 311-1 </t>
  </si>
  <si>
    <t>Base gravable GO</t>
  </si>
  <si>
    <t>na</t>
  </si>
  <si>
    <t>Impuesto GO 15%</t>
  </si>
  <si>
    <t>3. Plantearle al contribuyente las recomendaciones para lograr la mejor situación tributaria posible, teniendo en cuenta todas las normas vigentes que sean aplicables, y las cargas tributarias que surjan para el contribuyente por esta venta.</t>
  </si>
  <si>
    <t>base imp</t>
  </si>
  <si>
    <t xml:space="preserve">Costo fiscal Art 72 E.t </t>
  </si>
  <si>
    <t xml:space="preserve">La compañía XYZ SA incurrio en los siguientes pagos durante el año gravable 2026, los cuales se encuentran debidamente contabilidados asi: </t>
  </si>
  <si>
    <t>son deducbles o no?</t>
  </si>
  <si>
    <t>No deducible</t>
  </si>
  <si>
    <t xml:space="preserve">Deducible </t>
  </si>
  <si>
    <t>Pagos a comisionistas de Alemania por $51.846.000, correspondientes al 2% de las exportaciones a ese país durante el año; no se practicó retención en la fuente.</t>
  </si>
  <si>
    <t>SI</t>
  </si>
  <si>
    <t> artículo 121 del Estatuto Tributario.</t>
  </si>
  <si>
    <t xml:space="preserve"> artículo 122 impone además un límites No pueden exceder el 15%  de la renta liquida, sin haber imputadome nesos gastos </t>
  </si>
  <si>
    <t>Gastos por $34.560.000 por asistencia técnica prestada en Sudáfrica a ingenieros de la compañía, para la operación de la línea de producción; no se practicó retención en la fuente.</t>
  </si>
  <si>
    <t>NO</t>
  </si>
  <si>
    <t>Se pagaron $17.398.000 a la casa matriz de Luxemburgo, por gastos de seguros contratados conjuntamente para todas sus filiales, y no se practicó ninguna retención.</t>
  </si>
  <si>
    <t>Se efectuaron pagos a Netflix por concepto de suscripción a contenidos digitales, por valor de $50.300.000, y no se practicó retención en la fuente. Ese proveedor está inscrito en la DIAN como no declarante de Renta.</t>
  </si>
  <si>
    <t>La casa matriz de XYZ S. A. tiene otra filial en Grecia; la compañía griega le prestó servicios a la compañía colombiana durante el año y le otorgó un plazo de 6 meses para el pago. Por esta financiación le cobró intereses por $15.347.000.</t>
  </si>
  <si>
    <t>Se pagaron $23.790.000 a una sociedad domiciliada en Chile, por concepto de regalías por la explotación de una marca, y se practicó retención del 20% por renta.</t>
  </si>
  <si>
    <t>ARTICULO 123. REQUISITOS PARA SU PROCEDENCIA.</t>
  </si>
  <si>
    <t>EW3</t>
  </si>
  <si>
    <t>SUBCAPITALIZACION DE INTERESES</t>
  </si>
  <si>
    <t>ART 118-1 E.T.</t>
  </si>
  <si>
    <t>saldo BALANCE</t>
  </si>
  <si>
    <t>CUENTA 21</t>
  </si>
  <si>
    <t>DIGITAR</t>
  </si>
  <si>
    <t>FORMULA</t>
  </si>
  <si>
    <t>Banco</t>
  </si>
  <si>
    <t xml:space="preserve">Fecha Inicial </t>
  </si>
  <si>
    <t>Fecha Final</t>
  </si>
  <si>
    <t>Exceso Endeudamiento</t>
  </si>
  <si>
    <t>EXCESO DE ENDEUDAMIENTO  ( SI DA NEGATIVO NO APLICA)</t>
  </si>
  <si>
    <t>SALDO BALANCE A DIC /2014</t>
  </si>
  <si>
    <t>5305-20-02</t>
  </si>
  <si>
    <t>Intereses de Obligaciones Financieras</t>
  </si>
  <si>
    <t>5305-20-03</t>
  </si>
  <si>
    <t>Intereses de Leasing  Y OTROS</t>
  </si>
  <si>
    <t>intereses de sobregiro</t>
  </si>
  <si>
    <t>TOTAL INTERESES PAGADOS</t>
  </si>
  <si>
    <t>SUBCAPITALIZACION ART 118-1</t>
  </si>
  <si>
    <t>CALCULO DE LOS INTERESES NO DEDUCIBLES</t>
  </si>
  <si>
    <t>PATRIMONIO AÑO GRAVABLE ANTERIOR ( RENGLON 41)</t>
  </si>
  <si>
    <t>X</t>
  </si>
  <si>
    <t>IGUAL</t>
  </si>
  <si>
    <t>EXCESO DE ENDEUDAMIENTO:</t>
  </si>
  <si>
    <t>TOTAL PROMEDIO DE LAS DEUDAS</t>
  </si>
  <si>
    <t>MONTO MAXIMO DE ENDEUDAMIENTO</t>
  </si>
  <si>
    <t>EXCESO DE ENDEUDAMIENTO</t>
  </si>
  <si>
    <t>DIVIDIDO</t>
  </si>
  <si>
    <t>INTERESES NO DEDUCIBLES DEL RESPECTIVO PERIODO</t>
  </si>
  <si>
    <t>INTERESES PAGADOS O ABONADOS EN CUENTA</t>
  </si>
  <si>
    <t>CUENTA 5305-20</t>
  </si>
  <si>
    <t>MULTIPLICADO POR LA PROPORCION DE INTERESES</t>
  </si>
  <si>
    <t>MULTIPLICADO X</t>
  </si>
  <si>
    <t>INTERESES NO DEDUCIBLES POR SUBCAPITALIZACION</t>
  </si>
  <si>
    <t>,</t>
  </si>
  <si>
    <t>COLOMBIA</t>
  </si>
  <si>
    <t>ELABORADO POR:</t>
  </si>
  <si>
    <t>Olmedo Parra V</t>
  </si>
  <si>
    <t>Abogado Tributarista</t>
  </si>
  <si>
    <t>GRUPO PRG ABOGADOS SAS</t>
  </si>
  <si>
    <t>PAT LIQUIDO DEL AÑO ANTERIOR 2024  - Renglón 41</t>
  </si>
  <si>
    <t>DIC-31-2025</t>
  </si>
  <si>
    <t>VALOR  PRESTAMO</t>
  </si>
  <si>
    <t>DURANTE EL AÑO</t>
  </si>
  <si>
    <t>Total Promedio deudas 2025</t>
  </si>
  <si>
    <t>SALDO 2025</t>
  </si>
  <si>
    <t>PRESTAMOS 2025</t>
  </si>
  <si>
    <t>TOTALES</t>
  </si>
  <si>
    <t>Pat Liquido x 2</t>
  </si>
  <si>
    <t>SE MULTIPLICA POR  DOS</t>
  </si>
  <si>
    <t xml:space="preserve">ART 118-2 E.T.   </t>
  </si>
  <si>
    <t>ART. 1,2,1,18,63 DUR 1625/2016</t>
  </si>
  <si>
    <t>ART. 1,2,1,18,62 DR1625/2016</t>
  </si>
  <si>
    <t>ART. 1,2,1,18,63 # 3 DUR 1625/16</t>
  </si>
  <si>
    <t>PROPORCION DE INTERESES NO DEDUCIBLES ART. 1,2,1,18,63 Nun. 3 dur 1625/2016</t>
  </si>
  <si>
    <t>NUM. 2 ART. 1,2,1,18,63 DUR 1625/2016</t>
  </si>
  <si>
    <t>NUM. 1 ART 1,2,1,18,63 DUR 1625/2016</t>
  </si>
  <si>
    <t>PROPORCION DE INTERESES NO DEDUCIBLES   NUMERAL 3 ART. 1,2,1,18,63 DUR 1625/2016</t>
  </si>
  <si>
    <t>MONTO TOTAL DEUDAS PROMEDIO CON VINCULADOS ECONOMICOS</t>
  </si>
  <si>
    <t>NUM. 4 ART. 1,2,1,18,63 DUR 1625/2016</t>
  </si>
  <si>
    <t>REVISADO:  02/OCT/2026</t>
  </si>
  <si>
    <t>Deuda Ponderada. Num. 1,3 Art. 1,2,1,18,62 DUR 1625/2016</t>
  </si>
  <si>
    <t>MONTO TOTAL PROMEDIO DE LAS DEUDAS. NUM. 3 ART 1,2,1,18,62 DUR 1625/2016</t>
  </si>
  <si>
    <t>NÚMERO DIAS TOTAL AÑO 2025* CALENDARIO*</t>
  </si>
  <si>
    <t>SALDO A DIC 31/2025</t>
  </si>
  <si>
    <t>"Son días Calendario"- No se incluye el dia del pago-</t>
  </si>
  <si>
    <t>(No se tiene en cuenta para el promedio porque no genera intereses de acuerdo con el parágrafo 2 del art. 118-1 del E.T.)</t>
  </si>
  <si>
    <t>Préstamos Banco de Colombia contraido indirectamente a favor de vinculado económico</t>
  </si>
  <si>
    <t>Préstamos Banco Davivienda  contraido indirectamente a favor de vinculado económico</t>
  </si>
  <si>
    <t>Préstamos Banco de Bogotá contraido indirectamente a favor de vinculado económico</t>
  </si>
  <si>
    <t xml:space="preserve">Préstamo del Accionista mayoritario </t>
  </si>
  <si>
    <t>Préstamo de una empresa vinculada económicamente según Art. 260-1 E.T- Sin intereses</t>
  </si>
  <si>
    <t>www.prgtributaristas.com</t>
  </si>
  <si>
    <t>Cel. 3202658274</t>
  </si>
  <si>
    <t>ABOGADOS TRIBUTARISTAS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</si>
</sst>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  <numFmt numFmtId="166" formatCode="&quot;2015&quot;\ _-* #,##0_-;\-* #,##0_-;_-* &quot;-&quot;??_-;_-@_-"/>
    <numFmt numFmtId="167" formatCode="&quot;2016&quot;\ _-* #,##0_-;\-* #,##0_-;_-* &quot;-&quot;??_-;_-@_-"/>
    <numFmt numFmtId="168" formatCode="0\ &quot;Años&quot;"/>
    <numFmt numFmtId="169" formatCode="dd/mm/yyyy;@"/>
    <numFmt numFmtId="170" formatCode="_(* #,##0.00_);_(* \(#,##0.00\);_(* &quot;-&quot;??_);_(@_)"/>
    <numFmt numFmtId="171" formatCode="_(* #,##0_);_(* \(#,##0\);_(* &quot;-&quot;??_);_(@_)"/>
    <numFmt numFmtId="172" formatCode="_-&quot;$&quot;* #,##0.00_-;\-&quot;$&quot;* #,##0.00_-;_-&quot;$&quot;* &quot;-&quot;??_-;_-@_-"/>
    <numFmt numFmtId="173" formatCode="_ &quot;$&quot;\ * #,##0_ ;_ &quot;$&quot;\ * \-#,##0_ ;_ &quot;$&quot;\ * &quot;-&quot;??_ ;_ @_ 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9"/>
      <color rgb="FF555555"/>
      <name val="Arial"/>
      <family val="2"/>
    </font>
    <font>
      <b/>
      <u/>
      <sz val="7"/>
      <color rgb="FFFFC833"/>
      <name val="Arial"/>
      <family val="2"/>
    </font>
    <font>
      <b/>
      <sz val="7"/>
      <color rgb="FFBE9E55"/>
      <name val="Arial"/>
      <family val="2"/>
    </font>
    <font>
      <b/>
      <sz val="7"/>
      <color rgb="FF008400"/>
      <name val="Arial"/>
      <family val="2"/>
    </font>
    <font>
      <b/>
      <sz val="7"/>
      <color rgb="FF0073FF"/>
      <name val="Arial"/>
      <family val="2"/>
    </font>
    <font>
      <b/>
      <i/>
      <sz val="7"/>
      <color rgb="FF0073FF"/>
      <name val="Arial"/>
      <family val="2"/>
    </font>
    <font>
      <b/>
      <sz val="7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8"/>
      <color theme="1"/>
      <name val="Segoe UI"/>
      <family val="2"/>
    </font>
    <font>
      <sz val="10"/>
      <color rgb="FF333333"/>
      <name val="Arial"/>
      <family val="2"/>
    </font>
    <font>
      <sz val="11"/>
      <color rgb="FFFF0000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FF0000"/>
      <name val="Arial"/>
      <family val="2"/>
    </font>
    <font>
      <sz val="11"/>
      <color theme="1" tint="4.9989318521683403E-2"/>
      <name val="Aptos Narrow"/>
      <family val="2"/>
      <scheme val="minor"/>
    </font>
    <font>
      <sz val="14"/>
      <color theme="1" tint="4.9989318521683403E-2"/>
      <name val="Arial"/>
      <family val="2"/>
    </font>
    <font>
      <sz val="10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 tint="4.9989318521683403E-2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4"/>
      <color rgb="FFFF0000"/>
      <name val="Arial"/>
      <family val="2"/>
    </font>
    <font>
      <b/>
      <sz val="18"/>
      <color indexed="56"/>
      <name val="Arial Narrow"/>
      <family val="2"/>
    </font>
    <font>
      <b/>
      <sz val="10"/>
      <color indexed="56"/>
      <name val="Aptos Narrow"/>
      <family val="2"/>
      <scheme val="minor"/>
    </font>
    <font>
      <b/>
      <sz val="10"/>
      <color theme="1" tint="4.9989318521683403E-2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rgb="FF0070C0"/>
      <name val="Aptos Narrow"/>
      <family val="2"/>
      <scheme val="minor"/>
    </font>
    <font>
      <b/>
      <sz val="14"/>
      <color rgb="FF0070C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170" fontId="1" fillId="0" borderId="0" applyFont="0" applyFill="0" applyBorder="0" applyAlignment="0" applyProtection="0"/>
    <xf numFmtId="0" fontId="18" fillId="0" borderId="0"/>
    <xf numFmtId="0" fontId="18" fillId="0" borderId="0"/>
    <xf numFmtId="172" fontId="18" fillId="0" borderId="0" applyFont="0" applyFill="0" applyBorder="0" applyAlignment="0" applyProtection="0"/>
  </cellStyleXfs>
  <cellXfs count="244">
    <xf numFmtId="0" fontId="0" fillId="0" borderId="0" xfId="0"/>
    <xf numFmtId="164" fontId="0" fillId="0" borderId="0" xfId="2" applyNumberFormat="1" applyFont="1"/>
    <xf numFmtId="165" fontId="0" fillId="0" borderId="0" xfId="1" applyNumberFormat="1" applyFont="1"/>
    <xf numFmtId="165" fontId="2" fillId="0" borderId="0" xfId="1" applyNumberFormat="1" applyFont="1"/>
    <xf numFmtId="164" fontId="2" fillId="0" borderId="0" xfId="2" applyNumberFormat="1" applyFont="1"/>
    <xf numFmtId="0" fontId="3" fillId="0" borderId="0" xfId="0" applyFont="1"/>
    <xf numFmtId="0" fontId="2" fillId="0" borderId="0" xfId="0" applyFont="1"/>
    <xf numFmtId="165" fontId="0" fillId="0" borderId="0" xfId="0" applyNumberFormat="1"/>
    <xf numFmtId="164" fontId="0" fillId="2" borderId="0" xfId="2" applyNumberFormat="1" applyFont="1" applyFill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1" applyNumberFormat="1" applyFont="1" applyBorder="1"/>
    <xf numFmtId="164" fontId="0" fillId="0" borderId="1" xfId="2" applyNumberFormat="1" applyFont="1" applyBorder="1"/>
    <xf numFmtId="164" fontId="0" fillId="0" borderId="1" xfId="0" applyNumberFormat="1" applyBorder="1"/>
    <xf numFmtId="164" fontId="0" fillId="2" borderId="1" xfId="2" applyNumberFormat="1" applyFont="1" applyFill="1" applyBorder="1"/>
    <xf numFmtId="164" fontId="2" fillId="2" borderId="1" xfId="0" applyNumberFormat="1" applyFont="1" applyFill="1" applyBorder="1"/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/>
    <xf numFmtId="14" fontId="0" fillId="0" borderId="0" xfId="0" applyNumberFormat="1"/>
    <xf numFmtId="0" fontId="0" fillId="0" borderId="2" xfId="0" applyBorder="1"/>
    <xf numFmtId="165" fontId="0" fillId="0" borderId="3" xfId="1" applyNumberFormat="1" applyFont="1" applyBorder="1"/>
    <xf numFmtId="164" fontId="0" fillId="0" borderId="3" xfId="2" applyNumberFormat="1" applyFont="1" applyBorder="1"/>
    <xf numFmtId="164" fontId="0" fillId="0" borderId="4" xfId="2" applyNumberFormat="1" applyFont="1" applyBorder="1"/>
    <xf numFmtId="0" fontId="0" fillId="0" borderId="5" xfId="0" applyBorder="1"/>
    <xf numFmtId="165" fontId="0" fillId="0" borderId="0" xfId="1" applyNumberFormat="1" applyFont="1" applyBorder="1"/>
    <xf numFmtId="164" fontId="0" fillId="0" borderId="0" xfId="2" applyNumberFormat="1" applyFont="1" applyBorder="1"/>
    <xf numFmtId="164" fontId="0" fillId="0" borderId="6" xfId="2" applyNumberFormat="1" applyFont="1" applyBorder="1"/>
    <xf numFmtId="0" fontId="0" fillId="0" borderId="7" xfId="0" applyBorder="1"/>
    <xf numFmtId="165" fontId="0" fillId="0" borderId="8" xfId="1" applyNumberFormat="1" applyFont="1" applyBorder="1"/>
    <xf numFmtId="164" fontId="0" fillId="0" borderId="8" xfId="2" applyNumberFormat="1" applyFont="1" applyBorder="1"/>
    <xf numFmtId="0" fontId="0" fillId="0" borderId="3" xfId="0" applyBorder="1"/>
    <xf numFmtId="166" fontId="0" fillId="0" borderId="0" xfId="1" applyNumberFormat="1" applyFont="1" applyBorder="1"/>
    <xf numFmtId="167" fontId="0" fillId="0" borderId="0" xfId="1" applyNumberFormat="1" applyFont="1" applyBorder="1"/>
    <xf numFmtId="0" fontId="0" fillId="0" borderId="8" xfId="0" applyBorder="1"/>
    <xf numFmtId="0" fontId="0" fillId="3" borderId="4" xfId="0" applyFill="1" applyBorder="1"/>
    <xf numFmtId="165" fontId="0" fillId="3" borderId="6" xfId="0" applyNumberFormat="1" applyFill="1" applyBorder="1"/>
    <xf numFmtId="164" fontId="0" fillId="3" borderId="6" xfId="2" applyNumberFormat="1" applyFont="1" applyFill="1" applyBorder="1"/>
    <xf numFmtId="0" fontId="0" fillId="3" borderId="9" xfId="0" applyFill="1" applyBorder="1"/>
    <xf numFmtId="0" fontId="0" fillId="0" borderId="10" xfId="0" applyBorder="1"/>
    <xf numFmtId="165" fontId="0" fillId="0" borderId="11" xfId="1" applyNumberFormat="1" applyFont="1" applyBorder="1"/>
    <xf numFmtId="164" fontId="0" fillId="0" borderId="12" xfId="2" applyNumberFormat="1" applyFont="1" applyBorder="1"/>
    <xf numFmtId="164" fontId="2" fillId="4" borderId="1" xfId="2" applyNumberFormat="1" applyFont="1" applyFill="1" applyBorder="1" applyAlignment="1">
      <alignment horizontal="center" vertical="center" wrapText="1"/>
    </xf>
    <xf numFmtId="164" fontId="0" fillId="4" borderId="1" xfId="2" applyNumberFormat="1" applyFont="1" applyFill="1" applyBorder="1"/>
    <xf numFmtId="164" fontId="2" fillId="5" borderId="1" xfId="2" applyNumberFormat="1" applyFont="1" applyFill="1" applyBorder="1" applyAlignment="1">
      <alignment horizontal="center" vertical="center" wrapText="1"/>
    </xf>
    <xf numFmtId="165" fontId="0" fillId="5" borderId="1" xfId="1" applyNumberFormat="1" applyFont="1" applyFill="1" applyBorder="1"/>
    <xf numFmtId="165" fontId="0" fillId="5" borderId="1" xfId="0" applyNumberFormat="1" applyFill="1" applyBorder="1"/>
    <xf numFmtId="164" fontId="2" fillId="6" borderId="1" xfId="2" applyNumberFormat="1" applyFont="1" applyFill="1" applyBorder="1" applyAlignment="1">
      <alignment horizontal="center" vertical="center" wrapText="1"/>
    </xf>
    <xf numFmtId="164" fontId="0" fillId="6" borderId="1" xfId="0" applyNumberFormat="1" applyFill="1" applyBorder="1"/>
    <xf numFmtId="164" fontId="0" fillId="6" borderId="0" xfId="0" applyNumberFormat="1" applyFill="1"/>
    <xf numFmtId="0" fontId="0" fillId="6" borderId="0" xfId="0" applyFill="1"/>
    <xf numFmtId="164" fontId="2" fillId="6" borderId="1" xfId="0" applyNumberFormat="1" applyFont="1" applyFill="1" applyBorder="1"/>
    <xf numFmtId="164" fontId="2" fillId="0" borderId="1" xfId="0" applyNumberFormat="1" applyFont="1" applyBorder="1"/>
    <xf numFmtId="0" fontId="0" fillId="0" borderId="8" xfId="0" applyBorder="1" applyAlignment="1">
      <alignment vertic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2" fillId="0" borderId="13" xfId="0" applyFont="1" applyBorder="1"/>
    <xf numFmtId="0" fontId="2" fillId="0" borderId="14" xfId="0" applyFont="1" applyBorder="1"/>
    <xf numFmtId="168" fontId="2" fillId="0" borderId="14" xfId="0" applyNumberFormat="1" applyFont="1" applyBorder="1"/>
    <xf numFmtId="14" fontId="2" fillId="2" borderId="14" xfId="0" applyNumberFormat="1" applyFont="1" applyFill="1" applyBorder="1"/>
    <xf numFmtId="0" fontId="2" fillId="0" borderId="15" xfId="0" applyFont="1" applyBorder="1"/>
    <xf numFmtId="44" fontId="0" fillId="0" borderId="0" xfId="2" applyFont="1"/>
    <xf numFmtId="0" fontId="14" fillId="0" borderId="0" xfId="4"/>
    <xf numFmtId="0" fontId="15" fillId="0" borderId="0" xfId="0" applyFont="1"/>
    <xf numFmtId="44" fontId="0" fillId="2" borderId="0" xfId="2" applyFont="1" applyFill="1"/>
    <xf numFmtId="0" fontId="0" fillId="7" borderId="0" xfId="0" applyFill="1"/>
    <xf numFmtId="44" fontId="0" fillId="7" borderId="0" xfId="2" applyFont="1" applyFill="1"/>
    <xf numFmtId="44" fontId="0" fillId="0" borderId="0" xfId="0" applyNumberFormat="1"/>
    <xf numFmtId="9" fontId="2" fillId="0" borderId="0" xfId="0" applyNumberFormat="1" applyFont="1"/>
    <xf numFmtId="0" fontId="2" fillId="7" borderId="0" xfId="0" applyFont="1" applyFill="1"/>
    <xf numFmtId="43" fontId="0" fillId="0" borderId="0" xfId="1" applyFont="1"/>
    <xf numFmtId="43" fontId="0" fillId="0" borderId="0" xfId="0" applyNumberFormat="1"/>
    <xf numFmtId="10" fontId="0" fillId="0" borderId="0" xfId="0" applyNumberFormat="1"/>
    <xf numFmtId="44" fontId="0" fillId="2" borderId="0" xfId="0" applyNumberFormat="1" applyFill="1"/>
    <xf numFmtId="44" fontId="2" fillId="8" borderId="0" xfId="2" applyFont="1" applyFill="1"/>
    <xf numFmtId="164" fontId="0" fillId="8" borderId="0" xfId="0" applyNumberFormat="1" applyFill="1"/>
    <xf numFmtId="0" fontId="0" fillId="8" borderId="0" xfId="0" applyFill="1"/>
    <xf numFmtId="44" fontId="0" fillId="0" borderId="2" xfId="2" applyFont="1" applyBorder="1"/>
    <xf numFmtId="165" fontId="0" fillId="0" borderId="4" xfId="1" applyNumberFormat="1" applyFont="1" applyBorder="1"/>
    <xf numFmtId="164" fontId="0" fillId="0" borderId="9" xfId="2" applyNumberFormat="1" applyFont="1" applyBorder="1"/>
    <xf numFmtId="9" fontId="0" fillId="0" borderId="3" xfId="3" applyFont="1" applyBorder="1"/>
    <xf numFmtId="0" fontId="0" fillId="0" borderId="4" xfId="0" applyBorder="1"/>
    <xf numFmtId="44" fontId="0" fillId="0" borderId="5" xfId="2" applyFont="1" applyBorder="1"/>
    <xf numFmtId="0" fontId="0" fillId="0" borderId="6" xfId="0" applyBorder="1"/>
    <xf numFmtId="0" fontId="0" fillId="0" borderId="9" xfId="0" applyBorder="1"/>
    <xf numFmtId="0" fontId="0" fillId="0" borderId="0" xfId="0" applyAlignment="1">
      <alignment horizontal="center" vertical="center"/>
    </xf>
    <xf numFmtId="0" fontId="0" fillId="0" borderId="14" xfId="0" applyBorder="1"/>
    <xf numFmtId="3" fontId="0" fillId="0" borderId="1" xfId="0" applyNumberFormat="1" applyBorder="1"/>
    <xf numFmtId="169" fontId="19" fillId="0" borderId="0" xfId="5" applyNumberFormat="1" applyFont="1"/>
    <xf numFmtId="3" fontId="19" fillId="0" borderId="0" xfId="5" applyNumberFormat="1" applyFont="1"/>
    <xf numFmtId="3" fontId="20" fillId="0" borderId="0" xfId="5" applyNumberFormat="1" applyFont="1"/>
    <xf numFmtId="169" fontId="21" fillId="0" borderId="13" xfId="5" applyNumberFormat="1" applyFont="1" applyBorder="1"/>
    <xf numFmtId="169" fontId="19" fillId="0" borderId="14" xfId="5" applyNumberFormat="1" applyFont="1" applyBorder="1"/>
    <xf numFmtId="3" fontId="19" fillId="0" borderId="14" xfId="5" applyNumberFormat="1" applyFont="1" applyBorder="1"/>
    <xf numFmtId="171" fontId="2" fillId="0" borderId="22" xfId="6" applyNumberFormat="1" applyFont="1" applyBorder="1"/>
    <xf numFmtId="169" fontId="21" fillId="0" borderId="0" xfId="5" applyNumberFormat="1" applyFont="1"/>
    <xf numFmtId="171" fontId="2" fillId="0" borderId="0" xfId="6" applyNumberFormat="1" applyFont="1"/>
    <xf numFmtId="0" fontId="23" fillId="0" borderId="0" xfId="0" applyFont="1"/>
    <xf numFmtId="3" fontId="0" fillId="0" borderId="0" xfId="0" applyNumberFormat="1"/>
    <xf numFmtId="0" fontId="20" fillId="0" borderId="0" xfId="0" applyFont="1"/>
    <xf numFmtId="3" fontId="20" fillId="0" borderId="0" xfId="0" applyNumberFormat="1" applyFont="1"/>
    <xf numFmtId="3" fontId="21" fillId="0" borderId="14" xfId="5" applyNumberFormat="1" applyFont="1" applyBorder="1"/>
    <xf numFmtId="0" fontId="21" fillId="10" borderId="13" xfId="0" applyFont="1" applyFill="1" applyBorder="1"/>
    <xf numFmtId="0" fontId="20" fillId="10" borderId="14" xfId="0" applyFont="1" applyFill="1" applyBorder="1"/>
    <xf numFmtId="170" fontId="0" fillId="0" borderId="0" xfId="6" applyFont="1"/>
    <xf numFmtId="0" fontId="17" fillId="0" borderId="0" xfId="0" applyFont="1" applyAlignment="1">
      <alignment horizontal="center"/>
    </xf>
    <xf numFmtId="170" fontId="17" fillId="0" borderId="0" xfId="6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vertical="top" wrapText="1"/>
    </xf>
    <xf numFmtId="14" fontId="27" fillId="0" borderId="1" xfId="0" applyNumberFormat="1" applyFont="1" applyBorder="1"/>
    <xf numFmtId="14" fontId="20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71" fontId="20" fillId="0" borderId="1" xfId="6" applyNumberFormat="1" applyFont="1" applyBorder="1"/>
    <xf numFmtId="171" fontId="0" fillId="0" borderId="1" xfId="0" applyNumberFormat="1" applyBorder="1"/>
    <xf numFmtId="171" fontId="0" fillId="0" borderId="0" xfId="0" applyNumberFormat="1"/>
    <xf numFmtId="0" fontId="0" fillId="0" borderId="21" xfId="0" applyBorder="1"/>
    <xf numFmtId="0" fontId="0" fillId="0" borderId="25" xfId="0" applyBorder="1"/>
    <xf numFmtId="0" fontId="14" fillId="0" borderId="25" xfId="4" quotePrefix="1" applyBorder="1"/>
    <xf numFmtId="171" fontId="0" fillId="0" borderId="22" xfId="0" applyNumberFormat="1" applyBorder="1"/>
    <xf numFmtId="0" fontId="20" fillId="0" borderId="27" xfId="0" applyFont="1" applyBorder="1"/>
    <xf numFmtId="0" fontId="0" fillId="0" borderId="28" xfId="0" applyBorder="1"/>
    <xf numFmtId="173" fontId="30" fillId="0" borderId="22" xfId="2" applyNumberFormat="1" applyFont="1" applyFill="1" applyBorder="1"/>
    <xf numFmtId="3" fontId="21" fillId="0" borderId="15" xfId="5" applyNumberFormat="1" applyFont="1" applyBorder="1"/>
    <xf numFmtId="0" fontId="0" fillId="0" borderId="12" xfId="0" applyBorder="1"/>
    <xf numFmtId="171" fontId="0" fillId="12" borderId="1" xfId="0" applyNumberFormat="1" applyFill="1" applyBorder="1"/>
    <xf numFmtId="0" fontId="18" fillId="0" borderId="1" xfId="0" applyFont="1" applyBorder="1"/>
    <xf numFmtId="171" fontId="2" fillId="0" borderId="22" xfId="0" applyNumberFormat="1" applyFont="1" applyBorder="1"/>
    <xf numFmtId="0" fontId="14" fillId="0" borderId="0" xfId="4" quotePrefix="1"/>
    <xf numFmtId="3" fontId="19" fillId="0" borderId="15" xfId="5" applyNumberFormat="1" applyFont="1" applyBorder="1"/>
    <xf numFmtId="3" fontId="20" fillId="2" borderId="0" xfId="5" applyNumberFormat="1" applyFont="1" applyFill="1"/>
    <xf numFmtId="3" fontId="19" fillId="2" borderId="22" xfId="5" applyNumberFormat="1" applyFont="1" applyFill="1" applyBorder="1"/>
    <xf numFmtId="169" fontId="19" fillId="0" borderId="13" xfId="5" applyNumberFormat="1" applyFont="1" applyBorder="1"/>
    <xf numFmtId="3" fontId="20" fillId="0" borderId="14" xfId="5" applyNumberFormat="1" applyFont="1" applyBorder="1"/>
    <xf numFmtId="173" fontId="31" fillId="0" borderId="22" xfId="9" applyNumberFormat="1" applyFont="1" applyFill="1" applyBorder="1"/>
    <xf numFmtId="10" fontId="19" fillId="0" borderId="0" xfId="5" applyNumberFormat="1" applyFont="1"/>
    <xf numFmtId="169" fontId="21" fillId="0" borderId="14" xfId="5" applyNumberFormat="1" applyFont="1" applyBorder="1"/>
    <xf numFmtId="3" fontId="20" fillId="0" borderId="13" xfId="5" applyNumberFormat="1" applyFont="1" applyBorder="1"/>
    <xf numFmtId="169" fontId="19" fillId="0" borderId="16" xfId="5" applyNumberFormat="1" applyFont="1" applyBorder="1"/>
    <xf numFmtId="169" fontId="19" fillId="0" borderId="17" xfId="5" applyNumberFormat="1" applyFont="1" applyBorder="1"/>
    <xf numFmtId="3" fontId="19" fillId="0" borderId="17" xfId="5" applyNumberFormat="1" applyFont="1" applyBorder="1"/>
    <xf numFmtId="3" fontId="20" fillId="0" borderId="17" xfId="5" applyNumberFormat="1" applyFont="1" applyBorder="1"/>
    <xf numFmtId="3" fontId="19" fillId="0" borderId="18" xfId="5" applyNumberFormat="1" applyFont="1" applyBorder="1"/>
    <xf numFmtId="169" fontId="19" fillId="0" borderId="27" xfId="5" applyNumberFormat="1" applyFont="1" applyBorder="1"/>
    <xf numFmtId="169" fontId="19" fillId="0" borderId="28" xfId="5" applyNumberFormat="1" applyFont="1" applyBorder="1"/>
    <xf numFmtId="3" fontId="19" fillId="0" borderId="28" xfId="5" applyNumberFormat="1" applyFont="1" applyBorder="1"/>
    <xf numFmtId="3" fontId="20" fillId="0" borderId="28" xfId="5" applyNumberFormat="1" applyFont="1" applyBorder="1"/>
    <xf numFmtId="3" fontId="19" fillId="0" borderId="29" xfId="5" applyNumberFormat="1" applyFont="1" applyBorder="1"/>
    <xf numFmtId="3" fontId="25" fillId="0" borderId="17" xfId="5" applyNumberFormat="1" applyFont="1" applyBorder="1"/>
    <xf numFmtId="3" fontId="25" fillId="0" borderId="18" xfId="5" applyNumberFormat="1" applyFont="1" applyBorder="1"/>
    <xf numFmtId="3" fontId="25" fillId="0" borderId="0" xfId="5" applyNumberFormat="1" applyFont="1"/>
    <xf numFmtId="3" fontId="25" fillId="0" borderId="25" xfId="5" applyNumberFormat="1" applyFont="1" applyBorder="1"/>
    <xf numFmtId="3" fontId="25" fillId="0" borderId="28" xfId="5" applyNumberFormat="1" applyFont="1" applyBorder="1"/>
    <xf numFmtId="3" fontId="25" fillId="0" borderId="29" xfId="5" applyNumberFormat="1" applyFont="1" applyBorder="1"/>
    <xf numFmtId="171" fontId="29" fillId="0" borderId="22" xfId="0" applyNumberFormat="1" applyFont="1" applyBorder="1"/>
    <xf numFmtId="3" fontId="34" fillId="0" borderId="22" xfId="5" applyNumberFormat="1" applyFont="1" applyBorder="1"/>
    <xf numFmtId="10" fontId="33" fillId="0" borderId="22" xfId="5" applyNumberFormat="1" applyFont="1" applyBorder="1"/>
    <xf numFmtId="10" fontId="35" fillId="0" borderId="22" xfId="3" applyNumberFormat="1" applyFont="1" applyBorder="1"/>
    <xf numFmtId="10" fontId="33" fillId="0" borderId="0" xfId="5" applyNumberFormat="1" applyFont="1"/>
    <xf numFmtId="0" fontId="0" fillId="0" borderId="17" xfId="0" applyBorder="1"/>
    <xf numFmtId="0" fontId="0" fillId="0" borderId="18" xfId="0" applyBorder="1"/>
    <xf numFmtId="0" fontId="18" fillId="0" borderId="21" xfId="0" applyFont="1" applyBorder="1"/>
    <xf numFmtId="0" fontId="22" fillId="0" borderId="21" xfId="0" applyFont="1" applyBorder="1"/>
    <xf numFmtId="0" fontId="18" fillId="0" borderId="27" xfId="0" applyFont="1" applyBorder="1"/>
    <xf numFmtId="0" fontId="0" fillId="0" borderId="29" xfId="0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24" fillId="0" borderId="24" xfId="0" applyNumberFormat="1" applyFont="1" applyBorder="1"/>
    <xf numFmtId="3" fontId="26" fillId="11" borderId="22" xfId="6" applyNumberFormat="1" applyFont="1" applyFill="1" applyBorder="1"/>
    <xf numFmtId="0" fontId="0" fillId="0" borderId="17" xfId="0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8" xfId="0" applyFont="1" applyBorder="1" applyAlignment="1">
      <alignment horizontal="center"/>
    </xf>
    <xf numFmtId="0" fontId="26" fillId="11" borderId="14" xfId="0" applyFont="1" applyFill="1" applyBorder="1"/>
    <xf numFmtId="37" fontId="26" fillId="11" borderId="22" xfId="6" applyNumberFormat="1" applyFont="1" applyFill="1" applyBorder="1"/>
    <xf numFmtId="171" fontId="23" fillId="0" borderId="19" xfId="6" applyNumberFormat="1" applyFont="1" applyBorder="1"/>
    <xf numFmtId="14" fontId="27" fillId="0" borderId="20" xfId="0" applyNumberFormat="1" applyFont="1" applyBorder="1"/>
    <xf numFmtId="169" fontId="36" fillId="0" borderId="16" xfId="5" applyNumberFormat="1" applyFont="1" applyBorder="1"/>
    <xf numFmtId="169" fontId="36" fillId="0" borderId="17" xfId="5" applyNumberFormat="1" applyFont="1" applyBorder="1"/>
    <xf numFmtId="3" fontId="36" fillId="0" borderId="17" xfId="5" applyNumberFormat="1" applyFont="1" applyBorder="1"/>
    <xf numFmtId="169" fontId="36" fillId="0" borderId="21" xfId="5" applyNumberFormat="1" applyFont="1" applyBorder="1"/>
    <xf numFmtId="169" fontId="36" fillId="0" borderId="0" xfId="5" applyNumberFormat="1" applyFont="1"/>
    <xf numFmtId="3" fontId="36" fillId="0" borderId="0" xfId="5" applyNumberFormat="1" applyFont="1"/>
    <xf numFmtId="169" fontId="36" fillId="0" borderId="27" xfId="5" applyNumberFormat="1" applyFont="1" applyBorder="1"/>
    <xf numFmtId="169" fontId="36" fillId="0" borderId="28" xfId="5" applyNumberFormat="1" applyFont="1" applyBorder="1"/>
    <xf numFmtId="3" fontId="36" fillId="0" borderId="28" xfId="5" applyNumberFormat="1" applyFont="1" applyBorder="1"/>
    <xf numFmtId="3" fontId="14" fillId="0" borderId="0" xfId="4" applyNumberFormat="1"/>
    <xf numFmtId="0" fontId="0" fillId="0" borderId="31" xfId="0" applyBorder="1"/>
    <xf numFmtId="0" fontId="17" fillId="0" borderId="30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35" fillId="0" borderId="14" xfId="0" applyFont="1" applyBorder="1" applyAlignment="1">
      <alignment horizontal="center" wrapText="1"/>
    </xf>
    <xf numFmtId="3" fontId="0" fillId="0" borderId="23" xfId="0" applyNumberFormat="1" applyBorder="1" applyAlignment="1">
      <alignment horizontal="center" wrapText="1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3" fontId="23" fillId="0" borderId="15" xfId="0" applyNumberFormat="1" applyFont="1" applyBorder="1" applyAlignment="1">
      <alignment horizontal="center"/>
    </xf>
    <xf numFmtId="0" fontId="37" fillId="0" borderId="16" xfId="0" applyFont="1" applyBorder="1"/>
    <xf numFmtId="14" fontId="20" fillId="0" borderId="20" xfId="0" applyNumberFormat="1" applyFont="1" applyBorder="1"/>
    <xf numFmtId="1" fontId="2" fillId="0" borderId="20" xfId="0" applyNumberFormat="1" applyFont="1" applyBorder="1" applyAlignment="1">
      <alignment horizontal="center"/>
    </xf>
    <xf numFmtId="171" fontId="32" fillId="0" borderId="20" xfId="6" applyNumberFormat="1" applyFont="1" applyBorder="1"/>
    <xf numFmtId="171" fontId="21" fillId="0" borderId="20" xfId="6" applyNumberFormat="1" applyFont="1" applyBorder="1"/>
    <xf numFmtId="171" fontId="33" fillId="0" borderId="20" xfId="6" applyNumberFormat="1" applyFont="1" applyBorder="1"/>
    <xf numFmtId="0" fontId="21" fillId="0" borderId="33" xfId="0" applyFont="1" applyBorder="1" applyAlignment="1">
      <alignment horizontal="center" vertical="top" wrapText="1"/>
    </xf>
    <xf numFmtId="0" fontId="21" fillId="0" borderId="34" xfId="0" applyFont="1" applyBorder="1" applyAlignment="1">
      <alignment horizontal="center" vertical="top" wrapText="1"/>
    </xf>
    <xf numFmtId="3" fontId="21" fillId="0" borderId="35" xfId="0" applyNumberFormat="1" applyFont="1" applyBorder="1" applyAlignment="1">
      <alignment horizontal="center" vertical="top" wrapText="1"/>
    </xf>
    <xf numFmtId="0" fontId="23" fillId="0" borderId="36" xfId="0" applyFont="1" applyBorder="1"/>
    <xf numFmtId="3" fontId="24" fillId="0" borderId="0" xfId="0" applyNumberFormat="1" applyFont="1"/>
    <xf numFmtId="3" fontId="0" fillId="0" borderId="37" xfId="0" applyNumberFormat="1" applyBorder="1"/>
    <xf numFmtId="0" fontId="23" fillId="0" borderId="38" xfId="0" applyFont="1" applyBorder="1"/>
    <xf numFmtId="14" fontId="27" fillId="0" borderId="39" xfId="0" applyNumberFormat="1" applyFont="1" applyBorder="1"/>
    <xf numFmtId="14" fontId="20" fillId="0" borderId="39" xfId="0" applyNumberFormat="1" applyFont="1" applyBorder="1"/>
    <xf numFmtId="1" fontId="0" fillId="0" borderId="39" xfId="0" applyNumberFormat="1" applyBorder="1" applyAlignment="1">
      <alignment horizontal="center"/>
    </xf>
    <xf numFmtId="3" fontId="0" fillId="0" borderId="39" xfId="0" applyNumberFormat="1" applyBorder="1"/>
    <xf numFmtId="3" fontId="24" fillId="0" borderId="28" xfId="0" applyNumberFormat="1" applyFont="1" applyBorder="1"/>
    <xf numFmtId="171" fontId="20" fillId="0" borderId="39" xfId="6" applyNumberFormat="1" applyFont="1" applyBorder="1"/>
    <xf numFmtId="171" fontId="0" fillId="0" borderId="39" xfId="0" applyNumberFormat="1" applyBorder="1"/>
    <xf numFmtId="3" fontId="0" fillId="0" borderId="40" xfId="0" applyNumberFormat="1" applyBorder="1"/>
    <xf numFmtId="0" fontId="23" fillId="0" borderId="22" xfId="0" applyFont="1" applyBorder="1" applyAlignment="1">
      <alignment horizontal="center"/>
    </xf>
    <xf numFmtId="0" fontId="0" fillId="0" borderId="16" xfId="0" applyBorder="1"/>
    <xf numFmtId="0" fontId="28" fillId="0" borderId="17" xfId="0" applyFont="1" applyBorder="1"/>
    <xf numFmtId="0" fontId="14" fillId="0" borderId="18" xfId="4" quotePrefix="1" applyBorder="1"/>
    <xf numFmtId="0" fontId="18" fillId="0" borderId="0" xfId="0" applyFont="1"/>
    <xf numFmtId="0" fontId="0" fillId="9" borderId="10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17" fillId="0" borderId="1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0">
    <cellStyle name="Hipervínculo" xfId="4" builtinId="8"/>
    <cellStyle name="Millares" xfId="1" builtinId="3"/>
    <cellStyle name="Millares 3" xfId="6" xr:uid="{12F233EF-635B-4F3A-AC99-73F3874AF2EE}"/>
    <cellStyle name="Moneda" xfId="2" builtinId="4"/>
    <cellStyle name="Moneda 2" xfId="9" xr:uid="{AC5A5E19-78DE-48EA-8384-6DB51056AAB7}"/>
    <cellStyle name="Normal" xfId="0" builtinId="0"/>
    <cellStyle name="Normal 2" xfId="8" xr:uid="{ACC2B384-4B3D-4D05-B4C1-71CC28DE9185}"/>
    <cellStyle name="Normal 3" xfId="7" xr:uid="{69E3E213-39BA-4505-AC94-2AC9E70A32CF}"/>
    <cellStyle name="Normal 4" xfId="5" xr:uid="{9EE9E49C-0823-4FA0-BEB5-E2D92B0044BC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normograma.dian.gov.co/dian/compilacion/docs/decreto_1625_2016.ht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rgtributarist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BD579-7C5F-4657-8B0C-940E5CEEE157}">
  <sheetPr codeName="Hoja1"/>
  <dimension ref="A2:L43"/>
  <sheetViews>
    <sheetView topLeftCell="A27" workbookViewId="0">
      <selection activeCell="E43" sqref="E43"/>
    </sheetView>
  </sheetViews>
  <sheetFormatPr baseColWidth="10" defaultColWidth="11.42578125" defaultRowHeight="15" x14ac:dyDescent="0.25"/>
  <cols>
    <col min="1" max="1" width="36.7109375" bestFit="1" customWidth="1"/>
    <col min="2" max="2" width="11.7109375" style="2" bestFit="1" customWidth="1"/>
    <col min="3" max="3" width="17.28515625" style="1" customWidth="1"/>
    <col min="4" max="4" width="15.28515625" style="1" bestFit="1" customWidth="1"/>
    <col min="6" max="6" width="15" bestFit="1" customWidth="1"/>
    <col min="7" max="7" width="21.28515625" bestFit="1" customWidth="1"/>
    <col min="8" max="9" width="13.7109375" bestFit="1" customWidth="1"/>
    <col min="10" max="10" width="12.7109375" bestFit="1" customWidth="1"/>
    <col min="12" max="13" width="14" bestFit="1" customWidth="1"/>
  </cols>
  <sheetData>
    <row r="2" spans="1:8" x14ac:dyDescent="0.25">
      <c r="A2" t="s">
        <v>0</v>
      </c>
      <c r="E2" s="6" t="s">
        <v>1</v>
      </c>
    </row>
    <row r="3" spans="1:8" x14ac:dyDescent="0.25">
      <c r="A3" t="s">
        <v>2</v>
      </c>
      <c r="E3" s="5" t="s">
        <v>3</v>
      </c>
    </row>
    <row r="4" spans="1:8" x14ac:dyDescent="0.25">
      <c r="E4" t="s">
        <v>4</v>
      </c>
    </row>
    <row r="5" spans="1:8" x14ac:dyDescent="0.25">
      <c r="A5" s="27" t="s">
        <v>5</v>
      </c>
      <c r="B5" s="28" t="s">
        <v>6</v>
      </c>
      <c r="C5" s="29" t="s">
        <v>7</v>
      </c>
      <c r="D5" s="30"/>
    </row>
    <row r="6" spans="1:8" x14ac:dyDescent="0.25">
      <c r="A6" s="31" t="s">
        <v>8</v>
      </c>
      <c r="B6" s="32">
        <v>2500</v>
      </c>
      <c r="C6" s="33">
        <v>10000</v>
      </c>
      <c r="D6" s="34">
        <f>+B6*C6</f>
        <v>25000000</v>
      </c>
    </row>
    <row r="7" spans="1:8" x14ac:dyDescent="0.25">
      <c r="A7" s="31" t="s">
        <v>9</v>
      </c>
      <c r="B7" s="32">
        <v>40000</v>
      </c>
      <c r="C7" s="33">
        <v>13000</v>
      </c>
      <c r="D7" s="34">
        <f>+B7*C7</f>
        <v>520000000</v>
      </c>
    </row>
    <row r="8" spans="1:8" x14ac:dyDescent="0.25">
      <c r="A8" s="31"/>
      <c r="B8" s="32">
        <f>SUM(B6:B7)</f>
        <v>42500</v>
      </c>
      <c r="C8" s="33">
        <f>+AVERAGE(C6:C7)</f>
        <v>11500</v>
      </c>
      <c r="D8" s="34">
        <f>SUM(D6:D7)</f>
        <v>545000000</v>
      </c>
      <c r="E8" s="84">
        <f>+D8/B8</f>
        <v>12823.529411764706</v>
      </c>
      <c r="F8" s="85" t="s">
        <v>10</v>
      </c>
    </row>
    <row r="9" spans="1:8" x14ac:dyDescent="0.25">
      <c r="A9" s="27"/>
      <c r="B9" s="28"/>
      <c r="C9" s="29"/>
      <c r="D9" s="29"/>
      <c r="E9" s="38" t="s">
        <v>11</v>
      </c>
      <c r="F9" s="38" t="s">
        <v>12</v>
      </c>
      <c r="G9" s="42" t="s">
        <v>13</v>
      </c>
    </row>
    <row r="10" spans="1:8" x14ac:dyDescent="0.25">
      <c r="A10" s="31" t="s">
        <v>14</v>
      </c>
      <c r="B10" s="39">
        <v>2500</v>
      </c>
      <c r="C10" s="33">
        <f>+C6</f>
        <v>10000</v>
      </c>
      <c r="D10" s="33">
        <f>+B10*C10</f>
        <v>25000000</v>
      </c>
      <c r="E10">
        <v>1.75</v>
      </c>
      <c r="F10" s="33">
        <f>+C6*E10</f>
        <v>17500</v>
      </c>
      <c r="G10" s="43">
        <f>+F10*B6</f>
        <v>43750000</v>
      </c>
    </row>
    <row r="11" spans="1:8" x14ac:dyDescent="0.25">
      <c r="A11" s="31"/>
      <c r="B11" s="40">
        <v>5000</v>
      </c>
      <c r="C11" s="33">
        <v>13000</v>
      </c>
      <c r="D11" s="33">
        <f>+B11*C11</f>
        <v>65000000</v>
      </c>
      <c r="E11">
        <v>1.64</v>
      </c>
      <c r="F11" s="33">
        <f>+C7*E11</f>
        <v>21320</v>
      </c>
      <c r="G11" s="43">
        <f>+F11*B7</f>
        <v>852800000</v>
      </c>
    </row>
    <row r="12" spans="1:8" x14ac:dyDescent="0.25">
      <c r="A12" s="31" t="s">
        <v>15</v>
      </c>
      <c r="B12" s="32">
        <f>SUM(B10:B11)</f>
        <v>7500</v>
      </c>
      <c r="C12" s="33">
        <f>+AVERAGE(C10:C11)</f>
        <v>11500</v>
      </c>
      <c r="D12" s="33">
        <f>SUM(D10:D11)</f>
        <v>90000000</v>
      </c>
      <c r="E12" s="32"/>
      <c r="F12" s="33">
        <f>+AVERAGE(F10:F11)</f>
        <v>19410</v>
      </c>
      <c r="G12" s="44">
        <f>SUM(G10:G11)</f>
        <v>896550000</v>
      </c>
      <c r="H12" s="7">
        <f>+G12/B8</f>
        <v>21095.294117647059</v>
      </c>
    </row>
    <row r="13" spans="1:8" x14ac:dyDescent="0.25">
      <c r="A13" s="35" t="s">
        <v>16</v>
      </c>
      <c r="B13" s="36">
        <f>+B12</f>
        <v>7500</v>
      </c>
      <c r="C13" s="37">
        <v>18000</v>
      </c>
      <c r="D13" s="37">
        <f>+B13*C13</f>
        <v>135000000</v>
      </c>
      <c r="E13" s="41"/>
      <c r="F13" s="60" t="s">
        <v>17</v>
      </c>
      <c r="G13" s="45"/>
    </row>
    <row r="15" spans="1:8" x14ac:dyDescent="0.25">
      <c r="G15" s="7">
        <f>+G12/B8</f>
        <v>21095.294117647059</v>
      </c>
    </row>
    <row r="16" spans="1:8" x14ac:dyDescent="0.25">
      <c r="A16" s="46" t="s">
        <v>18</v>
      </c>
      <c r="B16" s="47">
        <v>19500</v>
      </c>
      <c r="C16" s="48" t="s">
        <v>19</v>
      </c>
    </row>
    <row r="17" spans="1:11" x14ac:dyDescent="0.25">
      <c r="A17" t="s">
        <v>20</v>
      </c>
      <c r="B17" s="8">
        <f>+B16*130%</f>
        <v>25350</v>
      </c>
      <c r="C17" s="8" t="s">
        <v>21</v>
      </c>
      <c r="E17" t="s">
        <v>22</v>
      </c>
    </row>
    <row r="18" spans="1:11" x14ac:dyDescent="0.25">
      <c r="B18" s="1"/>
    </row>
    <row r="19" spans="1:11" x14ac:dyDescent="0.25">
      <c r="A19" t="s">
        <v>23</v>
      </c>
      <c r="B19" s="3">
        <f>+B17-C13</f>
        <v>7350</v>
      </c>
      <c r="C19" s="4" t="s">
        <v>24</v>
      </c>
    </row>
    <row r="23" spans="1:11" ht="45" x14ac:dyDescent="0.25">
      <c r="A23" s="10" t="s">
        <v>25</v>
      </c>
      <c r="B23" s="11" t="s">
        <v>26</v>
      </c>
      <c r="C23" s="12" t="s">
        <v>27</v>
      </c>
      <c r="D23" s="49" t="s">
        <v>28</v>
      </c>
      <c r="E23" s="12" t="s">
        <v>29</v>
      </c>
      <c r="F23" s="51" t="s">
        <v>30</v>
      </c>
      <c r="G23" s="12" t="s">
        <v>31</v>
      </c>
      <c r="H23" s="54" t="s">
        <v>32</v>
      </c>
      <c r="I23" s="12" t="s">
        <v>33</v>
      </c>
      <c r="J23" s="13" t="s">
        <v>34</v>
      </c>
      <c r="K23" s="9"/>
    </row>
    <row r="24" spans="1:11" x14ac:dyDescent="0.25">
      <c r="A24" s="14" t="s">
        <v>35</v>
      </c>
      <c r="B24" s="15">
        <v>2500</v>
      </c>
      <c r="C24" s="16">
        <f>+D8/B8</f>
        <v>12823.529411764706</v>
      </c>
      <c r="D24" s="50">
        <f>+B24*C24</f>
        <v>32058823.529411767</v>
      </c>
      <c r="E24" s="14">
        <v>18000</v>
      </c>
      <c r="F24" s="52">
        <f>+B24*E24</f>
        <v>45000000</v>
      </c>
      <c r="G24" s="17">
        <f>+F24-D24</f>
        <v>12941176.470588233</v>
      </c>
      <c r="H24" s="55">
        <f>+B24*$B$17</f>
        <v>63375000</v>
      </c>
      <c r="I24" s="17">
        <f>+H24-D24</f>
        <v>31316176.470588233</v>
      </c>
      <c r="J24" s="18">
        <f>+I24*15%</f>
        <v>4697426.4705882352</v>
      </c>
    </row>
    <row r="25" spans="1:11" x14ac:dyDescent="0.25">
      <c r="A25" s="14" t="s">
        <v>36</v>
      </c>
      <c r="B25" s="15">
        <v>5000</v>
      </c>
      <c r="C25" s="16">
        <f>+D8/B8</f>
        <v>12823.529411764706</v>
      </c>
      <c r="D25" s="50">
        <f>+B25*C25</f>
        <v>64117647.058823533</v>
      </c>
      <c r="E25" s="14">
        <v>18000</v>
      </c>
      <c r="F25" s="52">
        <f>+B25*E25</f>
        <v>90000000</v>
      </c>
      <c r="G25" s="17">
        <f>+F25-D25</f>
        <v>25882352.941176467</v>
      </c>
      <c r="H25" s="55">
        <f>+B25*$B$17</f>
        <v>126750000</v>
      </c>
      <c r="I25" s="17">
        <f t="shared" ref="I25:I26" si="0">+H25-D25</f>
        <v>62632352.941176467</v>
      </c>
      <c r="J25" s="18">
        <f>+I25*15%</f>
        <v>9394852.9411764704</v>
      </c>
    </row>
    <row r="26" spans="1:11" x14ac:dyDescent="0.25">
      <c r="A26" s="14" t="s">
        <v>37</v>
      </c>
      <c r="B26" s="15">
        <v>7500</v>
      </c>
      <c r="C26" s="16">
        <f>+AVERAGE(C24:C25)</f>
        <v>12823.529411764706</v>
      </c>
      <c r="D26" s="50">
        <f>SUM(D24:D25)</f>
        <v>96176470.588235304</v>
      </c>
      <c r="E26" s="14"/>
      <c r="F26" s="53">
        <f>SUM(F24:F25)</f>
        <v>135000000</v>
      </c>
      <c r="G26" s="17">
        <f>SUM(G24:G25)</f>
        <v>38823529.411764696</v>
      </c>
      <c r="H26" s="58">
        <f>SUM(H24:H25)</f>
        <v>190125000</v>
      </c>
      <c r="I26" s="59">
        <f t="shared" si="0"/>
        <v>93948529.411764696</v>
      </c>
      <c r="J26" s="19">
        <f>SUM(J24:J25)</f>
        <v>14092279.411764706</v>
      </c>
    </row>
    <row r="28" spans="1:11" ht="51.75" customHeight="1" x14ac:dyDescent="0.25">
      <c r="A28" s="10" t="s">
        <v>38</v>
      </c>
      <c r="B28" s="11" t="s">
        <v>26</v>
      </c>
      <c r="C28" s="12" t="s">
        <v>39</v>
      </c>
      <c r="D28" s="49" t="s">
        <v>40</v>
      </c>
      <c r="E28" s="12" t="s">
        <v>29</v>
      </c>
      <c r="F28" s="51" t="s">
        <v>30</v>
      </c>
      <c r="G28" s="12" t="s">
        <v>31</v>
      </c>
      <c r="H28" s="54" t="s">
        <v>32</v>
      </c>
      <c r="I28" s="12" t="s">
        <v>33</v>
      </c>
      <c r="J28" s="13" t="s">
        <v>34</v>
      </c>
    </row>
    <row r="29" spans="1:11" x14ac:dyDescent="0.25">
      <c r="A29" s="14" t="s">
        <v>35</v>
      </c>
      <c r="B29" s="15">
        <f>+B6</f>
        <v>2500</v>
      </c>
      <c r="C29" s="16">
        <f>+G15</f>
        <v>21095.294117647059</v>
      </c>
      <c r="D29" s="50">
        <f>+B29*C29</f>
        <v>52738235.294117652</v>
      </c>
      <c r="E29" s="14">
        <v>18000</v>
      </c>
      <c r="F29" s="52">
        <f>+B29*E29</f>
        <v>45000000</v>
      </c>
      <c r="G29" s="17">
        <f>+F29-D29</f>
        <v>-7738235.2941176519</v>
      </c>
      <c r="H29" s="55">
        <f>+B29*$B$17</f>
        <v>63375000</v>
      </c>
      <c r="I29" s="17">
        <f>+H29-D29</f>
        <v>10636764.705882348</v>
      </c>
      <c r="J29" s="18">
        <f>+I29*15%</f>
        <v>1595514.7058823521</v>
      </c>
    </row>
    <row r="30" spans="1:11" x14ac:dyDescent="0.25">
      <c r="A30" s="14" t="s">
        <v>36</v>
      </c>
      <c r="B30" s="15">
        <v>5000</v>
      </c>
      <c r="C30" s="16">
        <f>+G15</f>
        <v>21095.294117647059</v>
      </c>
      <c r="D30" s="50">
        <f t="shared" ref="D30" si="1">+B30*C30</f>
        <v>105476470.5882353</v>
      </c>
      <c r="E30" s="14">
        <v>18000</v>
      </c>
      <c r="F30" s="52">
        <f>+B30*E30</f>
        <v>90000000</v>
      </c>
      <c r="G30" s="17">
        <f>+F30-D30</f>
        <v>-15476470.588235304</v>
      </c>
      <c r="H30" s="55">
        <f>+B30*$B$17</f>
        <v>126750000</v>
      </c>
      <c r="I30" s="17">
        <f t="shared" ref="I30:I31" si="2">+H30-D30</f>
        <v>21273529.411764696</v>
      </c>
      <c r="J30" s="18">
        <f>+I30*15%</f>
        <v>3191029.4117647042</v>
      </c>
    </row>
    <row r="31" spans="1:11" x14ac:dyDescent="0.25">
      <c r="A31" s="14" t="s">
        <v>37</v>
      </c>
      <c r="B31" s="15">
        <v>7500</v>
      </c>
      <c r="C31" s="16">
        <f>+AVERAGE(C29:C30)</f>
        <v>21095.294117647059</v>
      </c>
      <c r="D31" s="50">
        <f>SUM(D29:D30)</f>
        <v>158214705.88235295</v>
      </c>
      <c r="E31" s="14"/>
      <c r="F31" s="53">
        <f>SUM(F29:F30)</f>
        <v>135000000</v>
      </c>
      <c r="G31" s="17">
        <f>SUM(G29:G30)</f>
        <v>-23214705.882352956</v>
      </c>
      <c r="H31" s="58">
        <f>SUM(H29:H30)</f>
        <v>190125000</v>
      </c>
      <c r="I31" s="59">
        <f t="shared" si="2"/>
        <v>31910294.117647052</v>
      </c>
      <c r="J31" s="19">
        <f>SUM(J29:J30)</f>
        <v>4786544.1176470565</v>
      </c>
    </row>
    <row r="32" spans="1:11" x14ac:dyDescent="0.25">
      <c r="D32" s="1">
        <f>+D31-D26</f>
        <v>62038235.294117644</v>
      </c>
    </row>
    <row r="33" spans="1:12" x14ac:dyDescent="0.25">
      <c r="J33" s="56">
        <f>+J26-J31</f>
        <v>9305735.2941176482</v>
      </c>
      <c r="K33" s="57" t="s">
        <v>41</v>
      </c>
    </row>
    <row r="36" spans="1:12" x14ac:dyDescent="0.25">
      <c r="A36" s="27"/>
      <c r="B36" s="89">
        <v>0.9</v>
      </c>
      <c r="C36" s="89">
        <v>0.1</v>
      </c>
      <c r="D36" s="29" t="s">
        <v>42</v>
      </c>
      <c r="E36" s="90"/>
    </row>
    <row r="37" spans="1:12" x14ac:dyDescent="0.25">
      <c r="A37" s="91">
        <v>51230000</v>
      </c>
      <c r="B37" s="32">
        <f>+A37*90%</f>
        <v>46107000</v>
      </c>
      <c r="C37" s="33">
        <f>+A37-B37</f>
        <v>5123000</v>
      </c>
      <c r="D37" s="33">
        <f>+C37*33%</f>
        <v>1690590</v>
      </c>
      <c r="E37" s="92" t="s">
        <v>43</v>
      </c>
      <c r="F37" s="234" t="s">
        <v>44</v>
      </c>
      <c r="G37" s="234"/>
      <c r="H37" s="234"/>
      <c r="I37" s="234"/>
      <c r="J37" s="234"/>
      <c r="K37" s="234"/>
      <c r="L37" s="234"/>
    </row>
    <row r="38" spans="1:12" x14ac:dyDescent="0.25">
      <c r="A38" s="35" t="s">
        <v>45</v>
      </c>
      <c r="B38" s="36"/>
      <c r="C38" s="37">
        <f>+C37*85%</f>
        <v>4354550</v>
      </c>
      <c r="D38" s="37">
        <f>+C38*33%</f>
        <v>1437001.5</v>
      </c>
      <c r="E38" s="93"/>
      <c r="F38" s="234"/>
      <c r="G38" s="234"/>
      <c r="H38" s="234"/>
      <c r="I38" s="234"/>
      <c r="J38" s="234"/>
      <c r="K38" s="234"/>
      <c r="L38" s="234"/>
    </row>
    <row r="39" spans="1:12" x14ac:dyDescent="0.25">
      <c r="F39" s="234"/>
      <c r="G39" s="234"/>
      <c r="H39" s="234"/>
      <c r="I39" s="234"/>
      <c r="J39" s="234"/>
      <c r="K39" s="234"/>
      <c r="L39" s="234"/>
    </row>
    <row r="40" spans="1:12" x14ac:dyDescent="0.25">
      <c r="F40" s="234"/>
      <c r="G40" s="234"/>
      <c r="H40" s="234"/>
      <c r="I40" s="234"/>
      <c r="J40" s="234"/>
      <c r="K40" s="234"/>
      <c r="L40" s="234"/>
    </row>
    <row r="41" spans="1:12" x14ac:dyDescent="0.25">
      <c r="A41" s="86">
        <v>77800000</v>
      </c>
      <c r="B41" s="28"/>
      <c r="C41" s="87"/>
      <c r="F41" s="234"/>
      <c r="G41" s="234"/>
      <c r="H41" s="234"/>
      <c r="I41" s="234"/>
      <c r="J41" s="234"/>
      <c r="K41" s="234"/>
      <c r="L41" s="234"/>
    </row>
    <row r="42" spans="1:12" x14ac:dyDescent="0.25">
      <c r="A42" s="35" t="s">
        <v>46</v>
      </c>
      <c r="B42" s="36">
        <f>+A41*85%</f>
        <v>66130000</v>
      </c>
      <c r="C42" s="88">
        <f>+A41-B42</f>
        <v>11670000</v>
      </c>
      <c r="D42" s="1">
        <f>+C42*39%</f>
        <v>4551300</v>
      </c>
      <c r="E42" t="s">
        <v>47</v>
      </c>
      <c r="F42" s="234"/>
      <c r="G42" s="234"/>
      <c r="H42" s="234"/>
      <c r="I42" s="234"/>
      <c r="J42" s="234"/>
      <c r="K42" s="234"/>
      <c r="L42" s="234"/>
    </row>
    <row r="43" spans="1:12" x14ac:dyDescent="0.25">
      <c r="F43" s="234"/>
      <c r="G43" s="234"/>
      <c r="H43" s="234"/>
      <c r="I43" s="234"/>
      <c r="J43" s="234"/>
      <c r="K43" s="234"/>
      <c r="L43" s="234"/>
    </row>
  </sheetData>
  <mergeCells count="1">
    <mergeCell ref="F37:L4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7A23-6E13-4528-83FB-543AF1787DF8}">
  <sheetPr codeName="Hoja2"/>
  <dimension ref="A2:T35"/>
  <sheetViews>
    <sheetView workbookViewId="0">
      <selection activeCell="E43" sqref="E43"/>
    </sheetView>
  </sheetViews>
  <sheetFormatPr baseColWidth="10" defaultColWidth="11.42578125" defaultRowHeight="15" x14ac:dyDescent="0.25"/>
  <sheetData>
    <row r="2" spans="1:7" x14ac:dyDescent="0.25">
      <c r="A2" s="20" t="s">
        <v>48</v>
      </c>
    </row>
    <row r="3" spans="1:7" x14ac:dyDescent="0.25">
      <c r="A3" s="21"/>
    </row>
    <row r="4" spans="1:7" x14ac:dyDescent="0.25">
      <c r="A4" s="22" t="s">
        <v>49</v>
      </c>
    </row>
    <row r="5" spans="1:7" x14ac:dyDescent="0.25">
      <c r="A5" s="22" t="s">
        <v>50</v>
      </c>
    </row>
    <row r="6" spans="1:7" x14ac:dyDescent="0.25">
      <c r="A6" s="21"/>
    </row>
    <row r="7" spans="1:7" x14ac:dyDescent="0.25">
      <c r="A7" s="22" t="s">
        <v>51</v>
      </c>
    </row>
    <row r="8" spans="1:7" x14ac:dyDescent="0.25">
      <c r="A8" s="21"/>
    </row>
    <row r="9" spans="1:7" x14ac:dyDescent="0.25">
      <c r="A9" s="22" t="s">
        <v>52</v>
      </c>
    </row>
    <row r="11" spans="1:7" x14ac:dyDescent="0.25">
      <c r="A11" s="23" t="s">
        <v>53</v>
      </c>
      <c r="B11" s="6"/>
      <c r="C11" s="6"/>
      <c r="D11" s="6"/>
      <c r="E11" s="6"/>
      <c r="F11" s="6"/>
      <c r="G11" s="6"/>
    </row>
    <row r="12" spans="1:7" x14ac:dyDescent="0.25">
      <c r="A12" s="21"/>
    </row>
    <row r="13" spans="1:7" x14ac:dyDescent="0.25">
      <c r="A13" s="22" t="s">
        <v>54</v>
      </c>
    </row>
    <row r="14" spans="1:7" x14ac:dyDescent="0.25">
      <c r="A14" s="21"/>
    </row>
    <row r="15" spans="1:7" x14ac:dyDescent="0.25">
      <c r="A15" s="22" t="s">
        <v>55</v>
      </c>
    </row>
    <row r="16" spans="1:7" x14ac:dyDescent="0.25">
      <c r="A16" s="21"/>
    </row>
    <row r="17" spans="1:20" x14ac:dyDescent="0.25">
      <c r="A17" s="22" t="s">
        <v>56</v>
      </c>
    </row>
    <row r="18" spans="1:20" x14ac:dyDescent="0.25">
      <c r="A18" s="21"/>
    </row>
    <row r="19" spans="1:20" ht="14.45" customHeight="1" x14ac:dyDescent="0.25">
      <c r="A19" s="24" t="s">
        <v>57</v>
      </c>
      <c r="H19" s="235" t="s">
        <v>58</v>
      </c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</row>
    <row r="20" spans="1:20" x14ac:dyDescent="0.25">
      <c r="A20" s="21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</row>
    <row r="21" spans="1:20" x14ac:dyDescent="0.25">
      <c r="A21" s="22" t="s">
        <v>59</v>
      </c>
    </row>
    <row r="22" spans="1:20" x14ac:dyDescent="0.25">
      <c r="A22" s="21"/>
    </row>
    <row r="23" spans="1:20" x14ac:dyDescent="0.25">
      <c r="A23" s="22" t="s">
        <v>60</v>
      </c>
      <c r="H23" s="25" t="s">
        <v>61</v>
      </c>
    </row>
    <row r="26" spans="1:20" x14ac:dyDescent="0.25">
      <c r="A26" t="s">
        <v>62</v>
      </c>
    </row>
    <row r="28" spans="1:20" x14ac:dyDescent="0.25">
      <c r="A28" t="s">
        <v>63</v>
      </c>
    </row>
    <row r="29" spans="1:20" x14ac:dyDescent="0.25">
      <c r="A29" t="s">
        <v>64</v>
      </c>
      <c r="D29" s="26" t="s">
        <v>65</v>
      </c>
    </row>
    <row r="30" spans="1:20" ht="15.75" thickBot="1" x14ac:dyDescent="0.3">
      <c r="A30" t="s">
        <v>66</v>
      </c>
      <c r="D30" s="26">
        <v>45785</v>
      </c>
    </row>
    <row r="31" spans="1:20" ht="15.75" thickBot="1" x14ac:dyDescent="0.3">
      <c r="A31" s="65" t="s">
        <v>67</v>
      </c>
      <c r="B31" s="66"/>
      <c r="C31" s="67">
        <v>5</v>
      </c>
      <c r="D31" s="68">
        <v>47611</v>
      </c>
      <c r="E31" s="66" t="s">
        <v>68</v>
      </c>
      <c r="F31" s="66" t="s">
        <v>69</v>
      </c>
      <c r="G31" s="69"/>
      <c r="J31">
        <v>705</v>
      </c>
      <c r="K31" s="61" t="s">
        <v>70</v>
      </c>
    </row>
    <row r="32" spans="1:20" x14ac:dyDescent="0.25">
      <c r="A32" t="s">
        <v>71</v>
      </c>
      <c r="D32" s="26">
        <v>46346</v>
      </c>
      <c r="J32">
        <v>147</v>
      </c>
      <c r="K32" s="62" t="s">
        <v>72</v>
      </c>
    </row>
    <row r="33" spans="1:11" x14ac:dyDescent="0.25">
      <c r="A33" t="s">
        <v>73</v>
      </c>
      <c r="D33" s="26">
        <v>47442</v>
      </c>
      <c r="E33" t="s">
        <v>74</v>
      </c>
      <c r="J33">
        <v>714</v>
      </c>
      <c r="K33" s="63" t="s">
        <v>75</v>
      </c>
    </row>
    <row r="34" spans="1:11" x14ac:dyDescent="0.25">
      <c r="J34" s="61">
        <v>117</v>
      </c>
      <c r="K34" t="s">
        <v>76</v>
      </c>
    </row>
    <row r="35" spans="1:11" x14ac:dyDescent="0.25">
      <c r="J35" s="64" t="s">
        <v>77</v>
      </c>
    </row>
  </sheetData>
  <mergeCells count="1">
    <mergeCell ref="H19:T20"/>
  </mergeCells>
  <pageMargins left="0.7" right="0.7" top="0.75" bottom="0.75" header="0.3" footer="0.3"/>
  <pageSetup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904EB-9DCA-4121-B746-BF2234B4916B}">
  <sheetPr codeName="Hoja3"/>
  <dimension ref="A3:M75"/>
  <sheetViews>
    <sheetView topLeftCell="A55" workbookViewId="0">
      <selection activeCell="E43" sqref="E43"/>
    </sheetView>
  </sheetViews>
  <sheetFormatPr baseColWidth="10" defaultColWidth="11.42578125" defaultRowHeight="15" x14ac:dyDescent="0.25"/>
  <cols>
    <col min="5" max="5" width="19" bestFit="1" customWidth="1"/>
    <col min="6" max="6" width="16.7109375" bestFit="1" customWidth="1"/>
    <col min="8" max="9" width="18" bestFit="1" customWidth="1"/>
    <col min="10" max="10" width="16.7109375" bestFit="1" customWidth="1"/>
  </cols>
  <sheetData>
    <row r="3" spans="1:13" x14ac:dyDescent="0.25">
      <c r="A3" t="s">
        <v>78</v>
      </c>
    </row>
    <row r="4" spans="1:13" x14ac:dyDescent="0.25">
      <c r="A4" s="20" t="s">
        <v>79</v>
      </c>
    </row>
    <row r="6" spans="1:13" x14ac:dyDescent="0.25">
      <c r="A6" s="20" t="s">
        <v>80</v>
      </c>
    </row>
    <row r="8" spans="1:13" x14ac:dyDescent="0.25">
      <c r="A8" t="s">
        <v>81</v>
      </c>
      <c r="H8" s="70">
        <v>30000000</v>
      </c>
      <c r="I8" t="s">
        <v>82</v>
      </c>
    </row>
    <row r="9" spans="1:13" x14ac:dyDescent="0.25">
      <c r="A9" t="s">
        <v>83</v>
      </c>
      <c r="H9" s="70">
        <v>390000000</v>
      </c>
      <c r="I9" t="s">
        <v>84</v>
      </c>
    </row>
    <row r="10" spans="1:13" x14ac:dyDescent="0.25">
      <c r="A10" s="74" t="s">
        <v>85</v>
      </c>
      <c r="B10" s="74"/>
      <c r="C10" s="74"/>
      <c r="D10" s="74"/>
      <c r="E10" s="74"/>
      <c r="F10" s="74"/>
      <c r="G10" s="74"/>
      <c r="H10" s="75">
        <v>450000000</v>
      </c>
      <c r="I10" t="s">
        <v>86</v>
      </c>
    </row>
    <row r="11" spans="1:13" x14ac:dyDescent="0.25">
      <c r="A11" t="s">
        <v>87</v>
      </c>
      <c r="H11" s="70">
        <v>550000000</v>
      </c>
      <c r="I11" t="s">
        <v>88</v>
      </c>
    </row>
    <row r="12" spans="1:13" x14ac:dyDescent="0.25">
      <c r="A12" s="74" t="s">
        <v>89</v>
      </c>
      <c r="B12" s="74"/>
      <c r="C12" s="74"/>
      <c r="D12" s="74"/>
      <c r="E12" s="74"/>
      <c r="F12" s="74"/>
      <c r="G12" s="74"/>
      <c r="H12" s="75">
        <v>450000000</v>
      </c>
      <c r="I12" t="s">
        <v>86</v>
      </c>
    </row>
    <row r="13" spans="1:13" x14ac:dyDescent="0.25">
      <c r="A13" t="s">
        <v>90</v>
      </c>
      <c r="H13" s="70">
        <f>+H8*L13</f>
        <v>1302000000</v>
      </c>
      <c r="I13" s="72" t="s">
        <v>91</v>
      </c>
      <c r="L13">
        <v>43.4</v>
      </c>
      <c r="M13" t="s">
        <v>92</v>
      </c>
    </row>
    <row r="14" spans="1:13" x14ac:dyDescent="0.25">
      <c r="A14" t="s">
        <v>93</v>
      </c>
      <c r="H14" s="70">
        <v>597000000</v>
      </c>
      <c r="I14" t="s">
        <v>94</v>
      </c>
    </row>
    <row r="15" spans="1:13" x14ac:dyDescent="0.25">
      <c r="H15" s="70"/>
    </row>
    <row r="16" spans="1:13" x14ac:dyDescent="0.25">
      <c r="M16" s="71" t="s">
        <v>95</v>
      </c>
    </row>
    <row r="17" spans="1:8" x14ac:dyDescent="0.25">
      <c r="A17" s="20"/>
    </row>
    <row r="19" spans="1:8" x14ac:dyDescent="0.25">
      <c r="A19" s="236" t="s">
        <v>96</v>
      </c>
      <c r="B19" s="236"/>
      <c r="C19" s="236"/>
      <c r="D19" s="236"/>
      <c r="E19" s="236"/>
      <c r="F19" s="236"/>
      <c r="G19" s="236"/>
      <c r="H19" s="236"/>
    </row>
    <row r="20" spans="1:8" x14ac:dyDescent="0.25">
      <c r="A20" s="236"/>
      <c r="B20" s="236"/>
      <c r="C20" s="236"/>
      <c r="D20" s="236"/>
      <c r="E20" s="236"/>
      <c r="F20" s="236"/>
      <c r="G20" s="236"/>
      <c r="H20" s="236"/>
    </row>
    <row r="21" spans="1:8" x14ac:dyDescent="0.25">
      <c r="A21" s="236"/>
      <c r="B21" s="236"/>
      <c r="C21" s="236"/>
      <c r="D21" s="236"/>
      <c r="E21" s="236"/>
      <c r="F21" s="236"/>
      <c r="G21" s="236"/>
      <c r="H21" s="236"/>
    </row>
    <row r="22" spans="1:8" x14ac:dyDescent="0.25">
      <c r="A22" s="236"/>
      <c r="B22" s="236"/>
      <c r="C22" s="236"/>
      <c r="D22" s="236"/>
      <c r="E22" s="236"/>
      <c r="F22" s="236"/>
      <c r="G22" s="236"/>
      <c r="H22" s="236"/>
    </row>
    <row r="24" spans="1:8" x14ac:dyDescent="0.25">
      <c r="A24" s="20" t="s">
        <v>97</v>
      </c>
    </row>
    <row r="26" spans="1:8" x14ac:dyDescent="0.25">
      <c r="A26" s="20" t="s">
        <v>98</v>
      </c>
    </row>
    <row r="27" spans="1:8" x14ac:dyDescent="0.25">
      <c r="A27" s="21"/>
    </row>
    <row r="28" spans="1:8" x14ac:dyDescent="0.25">
      <c r="A28" s="22" t="s">
        <v>99</v>
      </c>
    </row>
    <row r="29" spans="1:8" x14ac:dyDescent="0.25">
      <c r="A29" s="21"/>
    </row>
    <row r="30" spans="1:8" x14ac:dyDescent="0.25">
      <c r="A30" s="22" t="s">
        <v>100</v>
      </c>
    </row>
    <row r="31" spans="1:8" x14ac:dyDescent="0.25">
      <c r="A31" s="22"/>
    </row>
    <row r="32" spans="1:8" x14ac:dyDescent="0.25">
      <c r="A32" s="22"/>
    </row>
    <row r="33" spans="1:8" x14ac:dyDescent="0.25">
      <c r="A33" s="22"/>
      <c r="B33" t="s">
        <v>101</v>
      </c>
    </row>
    <row r="34" spans="1:8" x14ac:dyDescent="0.25">
      <c r="A34" s="22"/>
    </row>
    <row r="35" spans="1:8" x14ac:dyDescent="0.25">
      <c r="A35" s="22"/>
    </row>
    <row r="36" spans="1:8" x14ac:dyDescent="0.25">
      <c r="A36" s="22"/>
      <c r="B36" s="6" t="s">
        <v>102</v>
      </c>
    </row>
    <row r="37" spans="1:8" x14ac:dyDescent="0.25">
      <c r="A37" s="22"/>
      <c r="B37" t="s">
        <v>103</v>
      </c>
      <c r="E37" s="76">
        <f>+H8</f>
        <v>30000000</v>
      </c>
    </row>
    <row r="38" spans="1:8" x14ac:dyDescent="0.25">
      <c r="A38" s="22"/>
      <c r="B38" t="s">
        <v>104</v>
      </c>
      <c r="E38" s="70">
        <v>915000000</v>
      </c>
    </row>
    <row r="39" spans="1:8" x14ac:dyDescent="0.25">
      <c r="A39" s="22"/>
      <c r="B39" t="s">
        <v>105</v>
      </c>
      <c r="E39" s="82">
        <f>+E38-E37</f>
        <v>885000000</v>
      </c>
    </row>
    <row r="40" spans="1:8" x14ac:dyDescent="0.25">
      <c r="A40" s="22"/>
      <c r="B40" s="6" t="s">
        <v>106</v>
      </c>
      <c r="C40" s="6"/>
      <c r="D40" s="77">
        <v>0.15</v>
      </c>
      <c r="E40" s="83">
        <f>+E39*15%</f>
        <v>132750000</v>
      </c>
    </row>
    <row r="41" spans="1:8" x14ac:dyDescent="0.25">
      <c r="A41" s="22"/>
    </row>
    <row r="42" spans="1:8" x14ac:dyDescent="0.25">
      <c r="A42" s="22"/>
      <c r="B42" s="6" t="s">
        <v>107</v>
      </c>
    </row>
    <row r="43" spans="1:8" x14ac:dyDescent="0.25">
      <c r="A43" s="22"/>
      <c r="B43" t="s">
        <v>108</v>
      </c>
      <c r="E43" s="76">
        <f>+H12</f>
        <v>450000000</v>
      </c>
    </row>
    <row r="44" spans="1:8" x14ac:dyDescent="0.25">
      <c r="A44" s="22"/>
      <c r="B44" t="s">
        <v>104</v>
      </c>
      <c r="E44" s="70">
        <v>915000000</v>
      </c>
    </row>
    <row r="45" spans="1:8" x14ac:dyDescent="0.25">
      <c r="A45" s="22"/>
      <c r="B45" t="s">
        <v>109</v>
      </c>
      <c r="E45" s="73">
        <f>+E44-E43</f>
        <v>465000000</v>
      </c>
    </row>
    <row r="46" spans="1:8" x14ac:dyDescent="0.25">
      <c r="A46" s="22"/>
      <c r="B46" s="78" t="s">
        <v>110</v>
      </c>
      <c r="C46" s="78"/>
      <c r="D46" s="78"/>
      <c r="E46" s="83">
        <f>+E45*15%</f>
        <v>69750000</v>
      </c>
      <c r="H46">
        <f>915000000-450000000</f>
        <v>465000000</v>
      </c>
    </row>
    <row r="47" spans="1:8" x14ac:dyDescent="0.25">
      <c r="A47" s="22"/>
      <c r="E47" s="70"/>
    </row>
    <row r="48" spans="1:8" x14ac:dyDescent="0.25">
      <c r="A48" s="22"/>
    </row>
    <row r="49" spans="1:7" x14ac:dyDescent="0.25">
      <c r="A49" s="22"/>
      <c r="B49" t="s">
        <v>111</v>
      </c>
      <c r="E49" s="76">
        <f>+H13</f>
        <v>1302000000</v>
      </c>
      <c r="F49" s="79">
        <f>+E49/1.25</f>
        <v>1041600000</v>
      </c>
    </row>
    <row r="50" spans="1:7" x14ac:dyDescent="0.25">
      <c r="A50" s="22"/>
      <c r="B50" t="s">
        <v>112</v>
      </c>
      <c r="E50" s="76">
        <f>+E38</f>
        <v>915000000</v>
      </c>
    </row>
    <row r="51" spans="1:7" x14ac:dyDescent="0.25">
      <c r="A51" s="22"/>
      <c r="B51" t="s">
        <v>113</v>
      </c>
      <c r="E51" s="76">
        <f>+E50-E49</f>
        <v>-387000000</v>
      </c>
    </row>
    <row r="52" spans="1:7" x14ac:dyDescent="0.25">
      <c r="A52" s="22"/>
      <c r="B52" t="s">
        <v>114</v>
      </c>
      <c r="E52" s="79">
        <f>+G52*5000</f>
        <v>248995000</v>
      </c>
      <c r="F52" t="s">
        <v>115</v>
      </c>
      <c r="G52">
        <v>49799</v>
      </c>
    </row>
    <row r="53" spans="1:7" x14ac:dyDescent="0.25">
      <c r="A53" s="22"/>
      <c r="B53" t="s">
        <v>116</v>
      </c>
      <c r="E53" t="s">
        <v>117</v>
      </c>
    </row>
    <row r="54" spans="1:7" x14ac:dyDescent="0.25">
      <c r="A54" s="22"/>
      <c r="B54" t="s">
        <v>118</v>
      </c>
      <c r="E54" t="s">
        <v>117</v>
      </c>
    </row>
    <row r="55" spans="1:7" x14ac:dyDescent="0.25">
      <c r="A55" s="22"/>
    </row>
    <row r="56" spans="1:7" x14ac:dyDescent="0.25">
      <c r="A56" s="22"/>
    </row>
    <row r="57" spans="1:7" x14ac:dyDescent="0.25">
      <c r="A57" s="22"/>
    </row>
    <row r="58" spans="1:7" x14ac:dyDescent="0.25">
      <c r="A58" s="21"/>
    </row>
    <row r="59" spans="1:7" x14ac:dyDescent="0.25">
      <c r="A59" s="22" t="s">
        <v>119</v>
      </c>
    </row>
    <row r="62" spans="1:7" x14ac:dyDescent="0.25">
      <c r="B62" t="s">
        <v>111</v>
      </c>
      <c r="E62" s="76">
        <f>+H13</f>
        <v>1302000000</v>
      </c>
      <c r="F62" s="79">
        <f>+E62/1.25</f>
        <v>1041600000</v>
      </c>
    </row>
    <row r="63" spans="1:7" x14ac:dyDescent="0.25">
      <c r="B63" t="s">
        <v>112</v>
      </c>
      <c r="E63" s="76">
        <f>+E38</f>
        <v>915000000</v>
      </c>
    </row>
    <row r="64" spans="1:7" x14ac:dyDescent="0.25">
      <c r="B64" t="s">
        <v>113</v>
      </c>
      <c r="E64" s="76">
        <f>+E63-E62</f>
        <v>-387000000</v>
      </c>
    </row>
    <row r="65" spans="2:10" x14ac:dyDescent="0.25">
      <c r="B65" t="s">
        <v>114</v>
      </c>
      <c r="E65" s="79">
        <f>+G65*5000</f>
        <v>248995000</v>
      </c>
      <c r="F65" t="s">
        <v>115</v>
      </c>
      <c r="G65">
        <v>49799</v>
      </c>
      <c r="I65" s="79">
        <v>2985000000</v>
      </c>
    </row>
    <row r="66" spans="2:10" x14ac:dyDescent="0.25">
      <c r="B66" t="s">
        <v>116</v>
      </c>
      <c r="E66" t="s">
        <v>117</v>
      </c>
      <c r="I66" s="76">
        <f>+I65+E62</f>
        <v>4287000000</v>
      </c>
      <c r="J66" s="81">
        <v>5.0000000000000001E-3</v>
      </c>
    </row>
    <row r="67" spans="2:10" x14ac:dyDescent="0.25">
      <c r="B67" t="s">
        <v>118</v>
      </c>
      <c r="E67" t="s">
        <v>117</v>
      </c>
      <c r="I67" s="79">
        <f>+G65*12000</f>
        <v>597588000</v>
      </c>
      <c r="J67" s="79">
        <f>+I66*J66</f>
        <v>21435000</v>
      </c>
    </row>
    <row r="68" spans="2:10" x14ac:dyDescent="0.25">
      <c r="I68" s="80">
        <f>+I66-I67</f>
        <v>3689412000</v>
      </c>
      <c r="J68" s="79">
        <f>+G65*72000</f>
        <v>3585528000</v>
      </c>
    </row>
    <row r="69" spans="2:10" x14ac:dyDescent="0.25">
      <c r="H69" t="s">
        <v>120</v>
      </c>
      <c r="I69" s="80">
        <f>+I68-J68</f>
        <v>103884000</v>
      </c>
    </row>
    <row r="70" spans="2:10" x14ac:dyDescent="0.25">
      <c r="B70" t="s">
        <v>121</v>
      </c>
      <c r="E70" s="76">
        <f>+E43</f>
        <v>450000000</v>
      </c>
      <c r="F70" s="79">
        <f>+E70/1.25</f>
        <v>360000000</v>
      </c>
      <c r="I70" s="2">
        <f>+I69*J66</f>
        <v>519420</v>
      </c>
    </row>
    <row r="71" spans="2:10" x14ac:dyDescent="0.25">
      <c r="B71" t="s">
        <v>112</v>
      </c>
      <c r="E71" s="76">
        <f>+E38</f>
        <v>915000000</v>
      </c>
    </row>
    <row r="72" spans="2:10" x14ac:dyDescent="0.25">
      <c r="B72" t="s">
        <v>113</v>
      </c>
      <c r="E72" s="76">
        <f>+E71-E70</f>
        <v>465000000</v>
      </c>
    </row>
    <row r="73" spans="2:10" x14ac:dyDescent="0.25">
      <c r="B73" t="s">
        <v>114</v>
      </c>
      <c r="E73" s="79">
        <f>+G73*5000</f>
        <v>248995000</v>
      </c>
      <c r="F73" t="s">
        <v>115</v>
      </c>
      <c r="G73">
        <v>49799</v>
      </c>
    </row>
    <row r="74" spans="2:10" x14ac:dyDescent="0.25">
      <c r="B74" t="s">
        <v>116</v>
      </c>
      <c r="E74" s="80">
        <f>+E72-E73</f>
        <v>216005000</v>
      </c>
    </row>
    <row r="75" spans="2:10" x14ac:dyDescent="0.25">
      <c r="B75" t="s">
        <v>118</v>
      </c>
      <c r="E75" s="79">
        <f>+E74*15%</f>
        <v>32400750</v>
      </c>
    </row>
  </sheetData>
  <mergeCells count="1">
    <mergeCell ref="A19:H22"/>
  </mergeCells>
  <hyperlinks>
    <hyperlink ref="M16" r:id="rId1" location="1.2.1.17.21" display="https://normograma.dian.gov.co/dian/compilacion/docs/decreto_1625_2016.htm - 1.2.1.17.21" xr:uid="{241F1026-31A9-4140-979A-45EAF96B2136}"/>
  </hyperlinks>
  <pageMargins left="0.7" right="0.7" top="0.75" bottom="0.75" header="0.3" footer="0.3"/>
  <pageSetup orientation="portrait" horizontalDpi="4294967292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7295-C841-40C7-B167-FA2F30B22E90}">
  <sheetPr codeName="Hoja4"/>
  <dimension ref="A1:J21"/>
  <sheetViews>
    <sheetView zoomScale="70" zoomScaleNormal="70" workbookViewId="0">
      <selection activeCell="E43" sqref="E43"/>
    </sheetView>
  </sheetViews>
  <sheetFormatPr baseColWidth="10" defaultColWidth="11.42578125" defaultRowHeight="15" x14ac:dyDescent="0.25"/>
  <cols>
    <col min="1" max="1" width="87.140625" customWidth="1"/>
  </cols>
  <sheetData>
    <row r="1" spans="1:10" x14ac:dyDescent="0.25">
      <c r="A1" t="s">
        <v>122</v>
      </c>
    </row>
    <row r="3" spans="1:10" x14ac:dyDescent="0.25">
      <c r="A3" t="s">
        <v>123</v>
      </c>
    </row>
    <row r="5" spans="1:10" x14ac:dyDescent="0.25">
      <c r="B5" t="s">
        <v>124</v>
      </c>
      <c r="C5" t="s">
        <v>125</v>
      </c>
    </row>
    <row r="6" spans="1:10" x14ac:dyDescent="0.25">
      <c r="A6" s="239" t="s">
        <v>126</v>
      </c>
      <c r="B6" s="238" t="s">
        <v>127</v>
      </c>
      <c r="C6" s="238"/>
      <c r="D6" s="25" t="s">
        <v>128</v>
      </c>
    </row>
    <row r="7" spans="1:10" x14ac:dyDescent="0.25">
      <c r="A7" s="239"/>
      <c r="B7" s="238"/>
      <c r="C7" s="238"/>
      <c r="D7" s="240" t="s">
        <v>129</v>
      </c>
      <c r="E7" s="240"/>
      <c r="F7" s="240"/>
      <c r="G7" s="240"/>
      <c r="H7" s="240"/>
      <c r="I7" s="240"/>
      <c r="J7" s="240"/>
    </row>
    <row r="8" spans="1:10" x14ac:dyDescent="0.25">
      <c r="A8" s="239"/>
      <c r="B8" s="94"/>
      <c r="C8" s="94"/>
      <c r="D8" s="240"/>
      <c r="E8" s="240"/>
      <c r="F8" s="240"/>
      <c r="G8" s="240"/>
      <c r="H8" s="240"/>
      <c r="I8" s="240"/>
      <c r="J8" s="240"/>
    </row>
    <row r="9" spans="1:10" x14ac:dyDescent="0.25">
      <c r="A9" s="237" t="s">
        <v>130</v>
      </c>
      <c r="B9" s="242" t="s">
        <v>131</v>
      </c>
      <c r="C9" s="242"/>
    </row>
    <row r="10" spans="1:10" x14ac:dyDescent="0.25">
      <c r="A10" s="237"/>
      <c r="B10" s="242"/>
      <c r="C10" s="242"/>
    </row>
    <row r="11" spans="1:10" x14ac:dyDescent="0.25">
      <c r="A11" s="237" t="s">
        <v>132</v>
      </c>
      <c r="B11" s="238" t="s">
        <v>131</v>
      </c>
      <c r="C11" s="238"/>
    </row>
    <row r="12" spans="1:10" x14ac:dyDescent="0.25">
      <c r="A12" s="237"/>
      <c r="B12" s="238"/>
      <c r="C12" s="238"/>
    </row>
    <row r="13" spans="1:10" x14ac:dyDescent="0.25">
      <c r="A13" s="239" t="s">
        <v>133</v>
      </c>
      <c r="B13" s="241" t="s">
        <v>131</v>
      </c>
      <c r="C13" s="241"/>
    </row>
    <row r="14" spans="1:10" x14ac:dyDescent="0.25">
      <c r="A14" s="239"/>
      <c r="B14" s="241"/>
      <c r="C14" s="241"/>
    </row>
    <row r="15" spans="1:10" x14ac:dyDescent="0.25">
      <c r="A15" s="239"/>
      <c r="B15" s="241"/>
      <c r="C15" s="241"/>
    </row>
    <row r="16" spans="1:10" x14ac:dyDescent="0.25">
      <c r="A16" s="239" t="s">
        <v>134</v>
      </c>
      <c r="B16" s="243" t="s">
        <v>131</v>
      </c>
      <c r="C16" s="243"/>
    </row>
    <row r="17" spans="1:4" x14ac:dyDescent="0.25">
      <c r="A17" s="239"/>
      <c r="B17" s="243"/>
      <c r="C17" s="243"/>
    </row>
    <row r="18" spans="1:4" x14ac:dyDescent="0.25">
      <c r="A18" s="239"/>
      <c r="B18" s="243"/>
      <c r="C18" s="243"/>
    </row>
    <row r="19" spans="1:4" x14ac:dyDescent="0.25">
      <c r="A19" s="239" t="s">
        <v>135</v>
      </c>
      <c r="B19" s="243"/>
      <c r="C19" s="243" t="s">
        <v>127</v>
      </c>
      <c r="D19" t="s">
        <v>136</v>
      </c>
    </row>
    <row r="20" spans="1:4" x14ac:dyDescent="0.25">
      <c r="A20" s="239"/>
      <c r="B20" s="243"/>
      <c r="C20" s="243"/>
    </row>
    <row r="21" spans="1:4" x14ac:dyDescent="0.25">
      <c r="A21" s="239"/>
      <c r="B21" s="243"/>
      <c r="C21" s="243"/>
    </row>
  </sheetData>
  <mergeCells count="19">
    <mergeCell ref="A16:A18"/>
    <mergeCell ref="B16:B18"/>
    <mergeCell ref="C16:C18"/>
    <mergeCell ref="A19:A21"/>
    <mergeCell ref="B19:B21"/>
    <mergeCell ref="C19:C21"/>
    <mergeCell ref="A11:A12"/>
    <mergeCell ref="B11:B12"/>
    <mergeCell ref="C11:C12"/>
    <mergeCell ref="A13:A15"/>
    <mergeCell ref="D7:J8"/>
    <mergeCell ref="B13:B15"/>
    <mergeCell ref="C13:C15"/>
    <mergeCell ref="A6:A8"/>
    <mergeCell ref="B6:B7"/>
    <mergeCell ref="C6:C7"/>
    <mergeCell ref="A9:A10"/>
    <mergeCell ref="B9:B10"/>
    <mergeCell ref="C9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09B6-E093-4EE1-BF1C-8181F5ED6161}">
  <sheetPr>
    <pageSetUpPr fitToPage="1"/>
  </sheetPr>
  <dimension ref="A1:Q70"/>
  <sheetViews>
    <sheetView tabSelected="1" topLeftCell="A15" workbookViewId="0">
      <selection activeCell="C24" sqref="C24"/>
    </sheetView>
  </sheetViews>
  <sheetFormatPr baseColWidth="10" defaultRowHeight="15" x14ac:dyDescent="0.25"/>
  <cols>
    <col min="1" max="1" width="4" customWidth="1"/>
    <col min="2" max="2" width="46.28515625" customWidth="1"/>
    <col min="6" max="6" width="14.85546875" customWidth="1"/>
    <col min="7" max="7" width="14.28515625" customWidth="1"/>
    <col min="8" max="8" width="28.5703125" customWidth="1"/>
    <col min="9" max="9" width="16.85546875" customWidth="1"/>
    <col min="10" max="10" width="17.42578125" customWidth="1"/>
    <col min="11" max="11" width="17.140625" style="107" customWidth="1"/>
    <col min="12" max="12" width="17.140625" customWidth="1"/>
    <col min="244" max="244" width="46.28515625" customWidth="1"/>
    <col min="248" max="248" width="46.140625" customWidth="1"/>
    <col min="249" max="249" width="15.28515625" customWidth="1"/>
    <col min="250" max="250" width="28.5703125" customWidth="1"/>
    <col min="251" max="251" width="16.85546875" customWidth="1"/>
    <col min="252" max="252" width="17.42578125" customWidth="1"/>
    <col min="255" max="255" width="16.140625" customWidth="1"/>
    <col min="261" max="261" width="20.140625" customWidth="1"/>
    <col min="262" max="262" width="14.140625" customWidth="1"/>
    <col min="263" max="263" width="16.140625" customWidth="1"/>
    <col min="264" max="264" width="19.42578125" customWidth="1"/>
    <col min="265" max="265" width="13.85546875" customWidth="1"/>
    <col min="266" max="266" width="17.28515625" customWidth="1"/>
    <col min="267" max="267" width="20.28515625" customWidth="1"/>
    <col min="268" max="268" width="21.28515625" customWidth="1"/>
    <col min="500" max="500" width="46.28515625" customWidth="1"/>
    <col min="504" max="504" width="46.140625" customWidth="1"/>
    <col min="505" max="505" width="15.28515625" customWidth="1"/>
    <col min="506" max="506" width="28.5703125" customWidth="1"/>
    <col min="507" max="507" width="16.85546875" customWidth="1"/>
    <col min="508" max="508" width="17.42578125" customWidth="1"/>
    <col min="511" max="511" width="16.140625" customWidth="1"/>
    <col min="517" max="517" width="20.140625" customWidth="1"/>
    <col min="518" max="518" width="14.140625" customWidth="1"/>
    <col min="519" max="519" width="16.140625" customWidth="1"/>
    <col min="520" max="520" width="19.42578125" customWidth="1"/>
    <col min="521" max="521" width="13.85546875" customWidth="1"/>
    <col min="522" max="522" width="17.28515625" customWidth="1"/>
    <col min="523" max="523" width="20.28515625" customWidth="1"/>
    <col min="524" max="524" width="21.28515625" customWidth="1"/>
    <col min="756" max="756" width="46.28515625" customWidth="1"/>
    <col min="760" max="760" width="46.140625" customWidth="1"/>
    <col min="761" max="761" width="15.28515625" customWidth="1"/>
    <col min="762" max="762" width="28.5703125" customWidth="1"/>
    <col min="763" max="763" width="16.85546875" customWidth="1"/>
    <col min="764" max="764" width="17.42578125" customWidth="1"/>
    <col min="767" max="767" width="16.140625" customWidth="1"/>
    <col min="773" max="773" width="20.140625" customWidth="1"/>
    <col min="774" max="774" width="14.140625" customWidth="1"/>
    <col min="775" max="775" width="16.140625" customWidth="1"/>
    <col min="776" max="776" width="19.42578125" customWidth="1"/>
    <col min="777" max="777" width="13.85546875" customWidth="1"/>
    <col min="778" max="778" width="17.28515625" customWidth="1"/>
    <col min="779" max="779" width="20.28515625" customWidth="1"/>
    <col min="780" max="780" width="21.28515625" customWidth="1"/>
    <col min="1012" max="1012" width="46.28515625" customWidth="1"/>
    <col min="1016" max="1016" width="46.140625" customWidth="1"/>
    <col min="1017" max="1017" width="15.28515625" customWidth="1"/>
    <col min="1018" max="1018" width="28.5703125" customWidth="1"/>
    <col min="1019" max="1019" width="16.85546875" customWidth="1"/>
    <col min="1020" max="1020" width="17.42578125" customWidth="1"/>
    <col min="1023" max="1023" width="16.140625" customWidth="1"/>
    <col min="1029" max="1029" width="20.140625" customWidth="1"/>
    <col min="1030" max="1030" width="14.140625" customWidth="1"/>
    <col min="1031" max="1031" width="16.140625" customWidth="1"/>
    <col min="1032" max="1032" width="19.42578125" customWidth="1"/>
    <col min="1033" max="1033" width="13.85546875" customWidth="1"/>
    <col min="1034" max="1034" width="17.28515625" customWidth="1"/>
    <col min="1035" max="1035" width="20.28515625" customWidth="1"/>
    <col min="1036" max="1036" width="21.28515625" customWidth="1"/>
    <col min="1268" max="1268" width="46.28515625" customWidth="1"/>
    <col min="1272" max="1272" width="46.140625" customWidth="1"/>
    <col min="1273" max="1273" width="15.28515625" customWidth="1"/>
    <col min="1274" max="1274" width="28.5703125" customWidth="1"/>
    <col min="1275" max="1275" width="16.85546875" customWidth="1"/>
    <col min="1276" max="1276" width="17.42578125" customWidth="1"/>
    <col min="1279" max="1279" width="16.140625" customWidth="1"/>
    <col min="1285" max="1285" width="20.140625" customWidth="1"/>
    <col min="1286" max="1286" width="14.140625" customWidth="1"/>
    <col min="1287" max="1287" width="16.140625" customWidth="1"/>
    <col min="1288" max="1288" width="19.42578125" customWidth="1"/>
    <col min="1289" max="1289" width="13.85546875" customWidth="1"/>
    <col min="1290" max="1290" width="17.28515625" customWidth="1"/>
    <col min="1291" max="1291" width="20.28515625" customWidth="1"/>
    <col min="1292" max="1292" width="21.28515625" customWidth="1"/>
    <col min="1524" max="1524" width="46.28515625" customWidth="1"/>
    <col min="1528" max="1528" width="46.140625" customWidth="1"/>
    <col min="1529" max="1529" width="15.28515625" customWidth="1"/>
    <col min="1530" max="1530" width="28.5703125" customWidth="1"/>
    <col min="1531" max="1531" width="16.85546875" customWidth="1"/>
    <col min="1532" max="1532" width="17.42578125" customWidth="1"/>
    <col min="1535" max="1535" width="16.140625" customWidth="1"/>
    <col min="1541" max="1541" width="20.140625" customWidth="1"/>
    <col min="1542" max="1542" width="14.140625" customWidth="1"/>
    <col min="1543" max="1543" width="16.140625" customWidth="1"/>
    <col min="1544" max="1544" width="19.42578125" customWidth="1"/>
    <col min="1545" max="1545" width="13.85546875" customWidth="1"/>
    <col min="1546" max="1546" width="17.28515625" customWidth="1"/>
    <col min="1547" max="1547" width="20.28515625" customWidth="1"/>
    <col min="1548" max="1548" width="21.28515625" customWidth="1"/>
    <col min="1780" max="1780" width="46.28515625" customWidth="1"/>
    <col min="1784" max="1784" width="46.140625" customWidth="1"/>
    <col min="1785" max="1785" width="15.28515625" customWidth="1"/>
    <col min="1786" max="1786" width="28.5703125" customWidth="1"/>
    <col min="1787" max="1787" width="16.85546875" customWidth="1"/>
    <col min="1788" max="1788" width="17.42578125" customWidth="1"/>
    <col min="1791" max="1791" width="16.140625" customWidth="1"/>
    <col min="1797" max="1797" width="20.140625" customWidth="1"/>
    <col min="1798" max="1798" width="14.140625" customWidth="1"/>
    <col min="1799" max="1799" width="16.140625" customWidth="1"/>
    <col min="1800" max="1800" width="19.42578125" customWidth="1"/>
    <col min="1801" max="1801" width="13.85546875" customWidth="1"/>
    <col min="1802" max="1802" width="17.28515625" customWidth="1"/>
    <col min="1803" max="1803" width="20.28515625" customWidth="1"/>
    <col min="1804" max="1804" width="21.28515625" customWidth="1"/>
    <col min="2036" max="2036" width="46.28515625" customWidth="1"/>
    <col min="2040" max="2040" width="46.140625" customWidth="1"/>
    <col min="2041" max="2041" width="15.28515625" customWidth="1"/>
    <col min="2042" max="2042" width="28.5703125" customWidth="1"/>
    <col min="2043" max="2043" width="16.85546875" customWidth="1"/>
    <col min="2044" max="2044" width="17.42578125" customWidth="1"/>
    <col min="2047" max="2047" width="16.140625" customWidth="1"/>
    <col min="2053" max="2053" width="20.140625" customWidth="1"/>
    <col min="2054" max="2054" width="14.140625" customWidth="1"/>
    <col min="2055" max="2055" width="16.140625" customWidth="1"/>
    <col min="2056" max="2056" width="19.42578125" customWidth="1"/>
    <col min="2057" max="2057" width="13.85546875" customWidth="1"/>
    <col min="2058" max="2058" width="17.28515625" customWidth="1"/>
    <col min="2059" max="2059" width="20.28515625" customWidth="1"/>
    <col min="2060" max="2060" width="21.28515625" customWidth="1"/>
    <col min="2292" max="2292" width="46.28515625" customWidth="1"/>
    <col min="2296" max="2296" width="46.140625" customWidth="1"/>
    <col min="2297" max="2297" width="15.28515625" customWidth="1"/>
    <col min="2298" max="2298" width="28.5703125" customWidth="1"/>
    <col min="2299" max="2299" width="16.85546875" customWidth="1"/>
    <col min="2300" max="2300" width="17.42578125" customWidth="1"/>
    <col min="2303" max="2303" width="16.140625" customWidth="1"/>
    <col min="2309" max="2309" width="20.140625" customWidth="1"/>
    <col min="2310" max="2310" width="14.140625" customWidth="1"/>
    <col min="2311" max="2311" width="16.140625" customWidth="1"/>
    <col min="2312" max="2312" width="19.42578125" customWidth="1"/>
    <col min="2313" max="2313" width="13.85546875" customWidth="1"/>
    <col min="2314" max="2314" width="17.28515625" customWidth="1"/>
    <col min="2315" max="2315" width="20.28515625" customWidth="1"/>
    <col min="2316" max="2316" width="21.28515625" customWidth="1"/>
    <col min="2548" max="2548" width="46.28515625" customWidth="1"/>
    <col min="2552" max="2552" width="46.140625" customWidth="1"/>
    <col min="2553" max="2553" width="15.28515625" customWidth="1"/>
    <col min="2554" max="2554" width="28.5703125" customWidth="1"/>
    <col min="2555" max="2555" width="16.85546875" customWidth="1"/>
    <col min="2556" max="2556" width="17.42578125" customWidth="1"/>
    <col min="2559" max="2559" width="16.140625" customWidth="1"/>
    <col min="2565" max="2565" width="20.140625" customWidth="1"/>
    <col min="2566" max="2566" width="14.140625" customWidth="1"/>
    <col min="2567" max="2567" width="16.140625" customWidth="1"/>
    <col min="2568" max="2568" width="19.42578125" customWidth="1"/>
    <col min="2569" max="2569" width="13.85546875" customWidth="1"/>
    <col min="2570" max="2570" width="17.28515625" customWidth="1"/>
    <col min="2571" max="2571" width="20.28515625" customWidth="1"/>
    <col min="2572" max="2572" width="21.28515625" customWidth="1"/>
    <col min="2804" max="2804" width="46.28515625" customWidth="1"/>
    <col min="2808" max="2808" width="46.140625" customWidth="1"/>
    <col min="2809" max="2809" width="15.28515625" customWidth="1"/>
    <col min="2810" max="2810" width="28.5703125" customWidth="1"/>
    <col min="2811" max="2811" width="16.85546875" customWidth="1"/>
    <col min="2812" max="2812" width="17.42578125" customWidth="1"/>
    <col min="2815" max="2815" width="16.140625" customWidth="1"/>
    <col min="2821" max="2821" width="20.140625" customWidth="1"/>
    <col min="2822" max="2822" width="14.140625" customWidth="1"/>
    <col min="2823" max="2823" width="16.140625" customWidth="1"/>
    <col min="2824" max="2824" width="19.42578125" customWidth="1"/>
    <col min="2825" max="2825" width="13.85546875" customWidth="1"/>
    <col min="2826" max="2826" width="17.28515625" customWidth="1"/>
    <col min="2827" max="2827" width="20.28515625" customWidth="1"/>
    <col min="2828" max="2828" width="21.28515625" customWidth="1"/>
    <col min="3060" max="3060" width="46.28515625" customWidth="1"/>
    <col min="3064" max="3064" width="46.140625" customWidth="1"/>
    <col min="3065" max="3065" width="15.28515625" customWidth="1"/>
    <col min="3066" max="3066" width="28.5703125" customWidth="1"/>
    <col min="3067" max="3067" width="16.85546875" customWidth="1"/>
    <col min="3068" max="3068" width="17.42578125" customWidth="1"/>
    <col min="3071" max="3071" width="16.140625" customWidth="1"/>
    <col min="3077" max="3077" width="20.140625" customWidth="1"/>
    <col min="3078" max="3078" width="14.140625" customWidth="1"/>
    <col min="3079" max="3079" width="16.140625" customWidth="1"/>
    <col min="3080" max="3080" width="19.42578125" customWidth="1"/>
    <col min="3081" max="3081" width="13.85546875" customWidth="1"/>
    <col min="3082" max="3082" width="17.28515625" customWidth="1"/>
    <col min="3083" max="3083" width="20.28515625" customWidth="1"/>
    <col min="3084" max="3084" width="21.28515625" customWidth="1"/>
    <col min="3316" max="3316" width="46.28515625" customWidth="1"/>
    <col min="3320" max="3320" width="46.140625" customWidth="1"/>
    <col min="3321" max="3321" width="15.28515625" customWidth="1"/>
    <col min="3322" max="3322" width="28.5703125" customWidth="1"/>
    <col min="3323" max="3323" width="16.85546875" customWidth="1"/>
    <col min="3324" max="3324" width="17.42578125" customWidth="1"/>
    <col min="3327" max="3327" width="16.140625" customWidth="1"/>
    <col min="3333" max="3333" width="20.140625" customWidth="1"/>
    <col min="3334" max="3334" width="14.140625" customWidth="1"/>
    <col min="3335" max="3335" width="16.140625" customWidth="1"/>
    <col min="3336" max="3336" width="19.42578125" customWidth="1"/>
    <col min="3337" max="3337" width="13.85546875" customWidth="1"/>
    <col min="3338" max="3338" width="17.28515625" customWidth="1"/>
    <col min="3339" max="3339" width="20.28515625" customWidth="1"/>
    <col min="3340" max="3340" width="21.28515625" customWidth="1"/>
    <col min="3572" max="3572" width="46.28515625" customWidth="1"/>
    <col min="3576" max="3576" width="46.140625" customWidth="1"/>
    <col min="3577" max="3577" width="15.28515625" customWidth="1"/>
    <col min="3578" max="3578" width="28.5703125" customWidth="1"/>
    <col min="3579" max="3579" width="16.85546875" customWidth="1"/>
    <col min="3580" max="3580" width="17.42578125" customWidth="1"/>
    <col min="3583" max="3583" width="16.140625" customWidth="1"/>
    <col min="3589" max="3589" width="20.140625" customWidth="1"/>
    <col min="3590" max="3590" width="14.140625" customWidth="1"/>
    <col min="3591" max="3591" width="16.140625" customWidth="1"/>
    <col min="3592" max="3592" width="19.42578125" customWidth="1"/>
    <col min="3593" max="3593" width="13.85546875" customWidth="1"/>
    <col min="3594" max="3594" width="17.28515625" customWidth="1"/>
    <col min="3595" max="3595" width="20.28515625" customWidth="1"/>
    <col min="3596" max="3596" width="21.28515625" customWidth="1"/>
    <col min="3828" max="3828" width="46.28515625" customWidth="1"/>
    <col min="3832" max="3832" width="46.140625" customWidth="1"/>
    <col min="3833" max="3833" width="15.28515625" customWidth="1"/>
    <col min="3834" max="3834" width="28.5703125" customWidth="1"/>
    <col min="3835" max="3835" width="16.85546875" customWidth="1"/>
    <col min="3836" max="3836" width="17.42578125" customWidth="1"/>
    <col min="3839" max="3839" width="16.140625" customWidth="1"/>
    <col min="3845" max="3845" width="20.140625" customWidth="1"/>
    <col min="3846" max="3846" width="14.140625" customWidth="1"/>
    <col min="3847" max="3847" width="16.140625" customWidth="1"/>
    <col min="3848" max="3848" width="19.42578125" customWidth="1"/>
    <col min="3849" max="3849" width="13.85546875" customWidth="1"/>
    <col min="3850" max="3850" width="17.28515625" customWidth="1"/>
    <col min="3851" max="3851" width="20.28515625" customWidth="1"/>
    <col min="3852" max="3852" width="21.28515625" customWidth="1"/>
    <col min="4084" max="4084" width="46.28515625" customWidth="1"/>
    <col min="4088" max="4088" width="46.140625" customWidth="1"/>
    <col min="4089" max="4089" width="15.28515625" customWidth="1"/>
    <col min="4090" max="4090" width="28.5703125" customWidth="1"/>
    <col min="4091" max="4091" width="16.85546875" customWidth="1"/>
    <col min="4092" max="4092" width="17.42578125" customWidth="1"/>
    <col min="4095" max="4095" width="16.140625" customWidth="1"/>
    <col min="4101" max="4101" width="20.140625" customWidth="1"/>
    <col min="4102" max="4102" width="14.140625" customWidth="1"/>
    <col min="4103" max="4103" width="16.140625" customWidth="1"/>
    <col min="4104" max="4104" width="19.42578125" customWidth="1"/>
    <col min="4105" max="4105" width="13.85546875" customWidth="1"/>
    <col min="4106" max="4106" width="17.28515625" customWidth="1"/>
    <col min="4107" max="4107" width="20.28515625" customWidth="1"/>
    <col min="4108" max="4108" width="21.28515625" customWidth="1"/>
    <col min="4340" max="4340" width="46.28515625" customWidth="1"/>
    <col min="4344" max="4344" width="46.140625" customWidth="1"/>
    <col min="4345" max="4345" width="15.28515625" customWidth="1"/>
    <col min="4346" max="4346" width="28.5703125" customWidth="1"/>
    <col min="4347" max="4347" width="16.85546875" customWidth="1"/>
    <col min="4348" max="4348" width="17.42578125" customWidth="1"/>
    <col min="4351" max="4351" width="16.140625" customWidth="1"/>
    <col min="4357" max="4357" width="20.140625" customWidth="1"/>
    <col min="4358" max="4358" width="14.140625" customWidth="1"/>
    <col min="4359" max="4359" width="16.140625" customWidth="1"/>
    <col min="4360" max="4360" width="19.42578125" customWidth="1"/>
    <col min="4361" max="4361" width="13.85546875" customWidth="1"/>
    <col min="4362" max="4362" width="17.28515625" customWidth="1"/>
    <col min="4363" max="4363" width="20.28515625" customWidth="1"/>
    <col min="4364" max="4364" width="21.28515625" customWidth="1"/>
    <col min="4596" max="4596" width="46.28515625" customWidth="1"/>
    <col min="4600" max="4600" width="46.140625" customWidth="1"/>
    <col min="4601" max="4601" width="15.28515625" customWidth="1"/>
    <col min="4602" max="4602" width="28.5703125" customWidth="1"/>
    <col min="4603" max="4603" width="16.85546875" customWidth="1"/>
    <col min="4604" max="4604" width="17.42578125" customWidth="1"/>
    <col min="4607" max="4607" width="16.140625" customWidth="1"/>
    <col min="4613" max="4613" width="20.140625" customWidth="1"/>
    <col min="4614" max="4614" width="14.140625" customWidth="1"/>
    <col min="4615" max="4615" width="16.140625" customWidth="1"/>
    <col min="4616" max="4616" width="19.42578125" customWidth="1"/>
    <col min="4617" max="4617" width="13.85546875" customWidth="1"/>
    <col min="4618" max="4618" width="17.28515625" customWidth="1"/>
    <col min="4619" max="4619" width="20.28515625" customWidth="1"/>
    <col min="4620" max="4620" width="21.28515625" customWidth="1"/>
    <col min="4852" max="4852" width="46.28515625" customWidth="1"/>
    <col min="4856" max="4856" width="46.140625" customWidth="1"/>
    <col min="4857" max="4857" width="15.28515625" customWidth="1"/>
    <col min="4858" max="4858" width="28.5703125" customWidth="1"/>
    <col min="4859" max="4859" width="16.85546875" customWidth="1"/>
    <col min="4860" max="4860" width="17.42578125" customWidth="1"/>
    <col min="4863" max="4863" width="16.140625" customWidth="1"/>
    <col min="4869" max="4869" width="20.140625" customWidth="1"/>
    <col min="4870" max="4870" width="14.140625" customWidth="1"/>
    <col min="4871" max="4871" width="16.140625" customWidth="1"/>
    <col min="4872" max="4872" width="19.42578125" customWidth="1"/>
    <col min="4873" max="4873" width="13.85546875" customWidth="1"/>
    <col min="4874" max="4874" width="17.28515625" customWidth="1"/>
    <col min="4875" max="4875" width="20.28515625" customWidth="1"/>
    <col min="4876" max="4876" width="21.28515625" customWidth="1"/>
    <col min="5108" max="5108" width="46.28515625" customWidth="1"/>
    <col min="5112" max="5112" width="46.140625" customWidth="1"/>
    <col min="5113" max="5113" width="15.28515625" customWidth="1"/>
    <col min="5114" max="5114" width="28.5703125" customWidth="1"/>
    <col min="5115" max="5115" width="16.85546875" customWidth="1"/>
    <col min="5116" max="5116" width="17.42578125" customWidth="1"/>
    <col min="5119" max="5119" width="16.140625" customWidth="1"/>
    <col min="5125" max="5125" width="20.140625" customWidth="1"/>
    <col min="5126" max="5126" width="14.140625" customWidth="1"/>
    <col min="5127" max="5127" width="16.140625" customWidth="1"/>
    <col min="5128" max="5128" width="19.42578125" customWidth="1"/>
    <col min="5129" max="5129" width="13.85546875" customWidth="1"/>
    <col min="5130" max="5130" width="17.28515625" customWidth="1"/>
    <col min="5131" max="5131" width="20.28515625" customWidth="1"/>
    <col min="5132" max="5132" width="21.28515625" customWidth="1"/>
    <col min="5364" max="5364" width="46.28515625" customWidth="1"/>
    <col min="5368" max="5368" width="46.140625" customWidth="1"/>
    <col min="5369" max="5369" width="15.28515625" customWidth="1"/>
    <col min="5370" max="5370" width="28.5703125" customWidth="1"/>
    <col min="5371" max="5371" width="16.85546875" customWidth="1"/>
    <col min="5372" max="5372" width="17.42578125" customWidth="1"/>
    <col min="5375" max="5375" width="16.140625" customWidth="1"/>
    <col min="5381" max="5381" width="20.140625" customWidth="1"/>
    <col min="5382" max="5382" width="14.140625" customWidth="1"/>
    <col min="5383" max="5383" width="16.140625" customWidth="1"/>
    <col min="5384" max="5384" width="19.42578125" customWidth="1"/>
    <col min="5385" max="5385" width="13.85546875" customWidth="1"/>
    <col min="5386" max="5386" width="17.28515625" customWidth="1"/>
    <col min="5387" max="5387" width="20.28515625" customWidth="1"/>
    <col min="5388" max="5388" width="21.28515625" customWidth="1"/>
    <col min="5620" max="5620" width="46.28515625" customWidth="1"/>
    <col min="5624" max="5624" width="46.140625" customWidth="1"/>
    <col min="5625" max="5625" width="15.28515625" customWidth="1"/>
    <col min="5626" max="5626" width="28.5703125" customWidth="1"/>
    <col min="5627" max="5627" width="16.85546875" customWidth="1"/>
    <col min="5628" max="5628" width="17.42578125" customWidth="1"/>
    <col min="5631" max="5631" width="16.140625" customWidth="1"/>
    <col min="5637" max="5637" width="20.140625" customWidth="1"/>
    <col min="5638" max="5638" width="14.140625" customWidth="1"/>
    <col min="5639" max="5639" width="16.140625" customWidth="1"/>
    <col min="5640" max="5640" width="19.42578125" customWidth="1"/>
    <col min="5641" max="5641" width="13.85546875" customWidth="1"/>
    <col min="5642" max="5642" width="17.28515625" customWidth="1"/>
    <col min="5643" max="5643" width="20.28515625" customWidth="1"/>
    <col min="5644" max="5644" width="21.28515625" customWidth="1"/>
    <col min="5876" max="5876" width="46.28515625" customWidth="1"/>
    <col min="5880" max="5880" width="46.140625" customWidth="1"/>
    <col min="5881" max="5881" width="15.28515625" customWidth="1"/>
    <col min="5882" max="5882" width="28.5703125" customWidth="1"/>
    <col min="5883" max="5883" width="16.85546875" customWidth="1"/>
    <col min="5884" max="5884" width="17.42578125" customWidth="1"/>
    <col min="5887" max="5887" width="16.140625" customWidth="1"/>
    <col min="5893" max="5893" width="20.140625" customWidth="1"/>
    <col min="5894" max="5894" width="14.140625" customWidth="1"/>
    <col min="5895" max="5895" width="16.140625" customWidth="1"/>
    <col min="5896" max="5896" width="19.42578125" customWidth="1"/>
    <col min="5897" max="5897" width="13.85546875" customWidth="1"/>
    <col min="5898" max="5898" width="17.28515625" customWidth="1"/>
    <col min="5899" max="5899" width="20.28515625" customWidth="1"/>
    <col min="5900" max="5900" width="21.28515625" customWidth="1"/>
    <col min="6132" max="6132" width="46.28515625" customWidth="1"/>
    <col min="6136" max="6136" width="46.140625" customWidth="1"/>
    <col min="6137" max="6137" width="15.28515625" customWidth="1"/>
    <col min="6138" max="6138" width="28.5703125" customWidth="1"/>
    <col min="6139" max="6139" width="16.85546875" customWidth="1"/>
    <col min="6140" max="6140" width="17.42578125" customWidth="1"/>
    <col min="6143" max="6143" width="16.140625" customWidth="1"/>
    <col min="6149" max="6149" width="20.140625" customWidth="1"/>
    <col min="6150" max="6150" width="14.140625" customWidth="1"/>
    <col min="6151" max="6151" width="16.140625" customWidth="1"/>
    <col min="6152" max="6152" width="19.42578125" customWidth="1"/>
    <col min="6153" max="6153" width="13.85546875" customWidth="1"/>
    <col min="6154" max="6154" width="17.28515625" customWidth="1"/>
    <col min="6155" max="6155" width="20.28515625" customWidth="1"/>
    <col min="6156" max="6156" width="21.28515625" customWidth="1"/>
    <col min="6388" max="6388" width="46.28515625" customWidth="1"/>
    <col min="6392" max="6392" width="46.140625" customWidth="1"/>
    <col min="6393" max="6393" width="15.28515625" customWidth="1"/>
    <col min="6394" max="6394" width="28.5703125" customWidth="1"/>
    <col min="6395" max="6395" width="16.85546875" customWidth="1"/>
    <col min="6396" max="6396" width="17.42578125" customWidth="1"/>
    <col min="6399" max="6399" width="16.140625" customWidth="1"/>
    <col min="6405" max="6405" width="20.140625" customWidth="1"/>
    <col min="6406" max="6406" width="14.140625" customWidth="1"/>
    <col min="6407" max="6407" width="16.140625" customWidth="1"/>
    <col min="6408" max="6408" width="19.42578125" customWidth="1"/>
    <col min="6409" max="6409" width="13.85546875" customWidth="1"/>
    <col min="6410" max="6410" width="17.28515625" customWidth="1"/>
    <col min="6411" max="6411" width="20.28515625" customWidth="1"/>
    <col min="6412" max="6412" width="21.28515625" customWidth="1"/>
    <col min="6644" max="6644" width="46.28515625" customWidth="1"/>
    <col min="6648" max="6648" width="46.140625" customWidth="1"/>
    <col min="6649" max="6649" width="15.28515625" customWidth="1"/>
    <col min="6650" max="6650" width="28.5703125" customWidth="1"/>
    <col min="6651" max="6651" width="16.85546875" customWidth="1"/>
    <col min="6652" max="6652" width="17.42578125" customWidth="1"/>
    <col min="6655" max="6655" width="16.140625" customWidth="1"/>
    <col min="6661" max="6661" width="20.140625" customWidth="1"/>
    <col min="6662" max="6662" width="14.140625" customWidth="1"/>
    <col min="6663" max="6663" width="16.140625" customWidth="1"/>
    <col min="6664" max="6664" width="19.42578125" customWidth="1"/>
    <col min="6665" max="6665" width="13.85546875" customWidth="1"/>
    <col min="6666" max="6666" width="17.28515625" customWidth="1"/>
    <col min="6667" max="6667" width="20.28515625" customWidth="1"/>
    <col min="6668" max="6668" width="21.28515625" customWidth="1"/>
    <col min="6900" max="6900" width="46.28515625" customWidth="1"/>
    <col min="6904" max="6904" width="46.140625" customWidth="1"/>
    <col min="6905" max="6905" width="15.28515625" customWidth="1"/>
    <col min="6906" max="6906" width="28.5703125" customWidth="1"/>
    <col min="6907" max="6907" width="16.85546875" customWidth="1"/>
    <col min="6908" max="6908" width="17.42578125" customWidth="1"/>
    <col min="6911" max="6911" width="16.140625" customWidth="1"/>
    <col min="6917" max="6917" width="20.140625" customWidth="1"/>
    <col min="6918" max="6918" width="14.140625" customWidth="1"/>
    <col min="6919" max="6919" width="16.140625" customWidth="1"/>
    <col min="6920" max="6920" width="19.42578125" customWidth="1"/>
    <col min="6921" max="6921" width="13.85546875" customWidth="1"/>
    <col min="6922" max="6922" width="17.28515625" customWidth="1"/>
    <col min="6923" max="6923" width="20.28515625" customWidth="1"/>
    <col min="6924" max="6924" width="21.28515625" customWidth="1"/>
    <col min="7156" max="7156" width="46.28515625" customWidth="1"/>
    <col min="7160" max="7160" width="46.140625" customWidth="1"/>
    <col min="7161" max="7161" width="15.28515625" customWidth="1"/>
    <col min="7162" max="7162" width="28.5703125" customWidth="1"/>
    <col min="7163" max="7163" width="16.85546875" customWidth="1"/>
    <col min="7164" max="7164" width="17.42578125" customWidth="1"/>
    <col min="7167" max="7167" width="16.140625" customWidth="1"/>
    <col min="7173" max="7173" width="20.140625" customWidth="1"/>
    <col min="7174" max="7174" width="14.140625" customWidth="1"/>
    <col min="7175" max="7175" width="16.140625" customWidth="1"/>
    <col min="7176" max="7176" width="19.42578125" customWidth="1"/>
    <col min="7177" max="7177" width="13.85546875" customWidth="1"/>
    <col min="7178" max="7178" width="17.28515625" customWidth="1"/>
    <col min="7179" max="7179" width="20.28515625" customWidth="1"/>
    <col min="7180" max="7180" width="21.28515625" customWidth="1"/>
    <col min="7412" max="7412" width="46.28515625" customWidth="1"/>
    <col min="7416" max="7416" width="46.140625" customWidth="1"/>
    <col min="7417" max="7417" width="15.28515625" customWidth="1"/>
    <col min="7418" max="7418" width="28.5703125" customWidth="1"/>
    <col min="7419" max="7419" width="16.85546875" customWidth="1"/>
    <col min="7420" max="7420" width="17.42578125" customWidth="1"/>
    <col min="7423" max="7423" width="16.140625" customWidth="1"/>
    <col min="7429" max="7429" width="20.140625" customWidth="1"/>
    <col min="7430" max="7430" width="14.140625" customWidth="1"/>
    <col min="7431" max="7431" width="16.140625" customWidth="1"/>
    <col min="7432" max="7432" width="19.42578125" customWidth="1"/>
    <col min="7433" max="7433" width="13.85546875" customWidth="1"/>
    <col min="7434" max="7434" width="17.28515625" customWidth="1"/>
    <col min="7435" max="7435" width="20.28515625" customWidth="1"/>
    <col min="7436" max="7436" width="21.28515625" customWidth="1"/>
    <col min="7668" max="7668" width="46.28515625" customWidth="1"/>
    <col min="7672" max="7672" width="46.140625" customWidth="1"/>
    <col min="7673" max="7673" width="15.28515625" customWidth="1"/>
    <col min="7674" max="7674" width="28.5703125" customWidth="1"/>
    <col min="7675" max="7675" width="16.85546875" customWidth="1"/>
    <col min="7676" max="7676" width="17.42578125" customWidth="1"/>
    <col min="7679" max="7679" width="16.140625" customWidth="1"/>
    <col min="7685" max="7685" width="20.140625" customWidth="1"/>
    <col min="7686" max="7686" width="14.140625" customWidth="1"/>
    <col min="7687" max="7687" width="16.140625" customWidth="1"/>
    <col min="7688" max="7688" width="19.42578125" customWidth="1"/>
    <col min="7689" max="7689" width="13.85546875" customWidth="1"/>
    <col min="7690" max="7690" width="17.28515625" customWidth="1"/>
    <col min="7691" max="7691" width="20.28515625" customWidth="1"/>
    <col min="7692" max="7692" width="21.28515625" customWidth="1"/>
    <col min="7924" max="7924" width="46.28515625" customWidth="1"/>
    <col min="7928" max="7928" width="46.140625" customWidth="1"/>
    <col min="7929" max="7929" width="15.28515625" customWidth="1"/>
    <col min="7930" max="7930" width="28.5703125" customWidth="1"/>
    <col min="7931" max="7931" width="16.85546875" customWidth="1"/>
    <col min="7932" max="7932" width="17.42578125" customWidth="1"/>
    <col min="7935" max="7935" width="16.140625" customWidth="1"/>
    <col min="7941" max="7941" width="20.140625" customWidth="1"/>
    <col min="7942" max="7942" width="14.140625" customWidth="1"/>
    <col min="7943" max="7943" width="16.140625" customWidth="1"/>
    <col min="7944" max="7944" width="19.42578125" customWidth="1"/>
    <col min="7945" max="7945" width="13.85546875" customWidth="1"/>
    <col min="7946" max="7946" width="17.28515625" customWidth="1"/>
    <col min="7947" max="7947" width="20.28515625" customWidth="1"/>
    <col min="7948" max="7948" width="21.28515625" customWidth="1"/>
    <col min="8180" max="8180" width="46.28515625" customWidth="1"/>
    <col min="8184" max="8184" width="46.140625" customWidth="1"/>
    <col min="8185" max="8185" width="15.28515625" customWidth="1"/>
    <col min="8186" max="8186" width="28.5703125" customWidth="1"/>
    <col min="8187" max="8187" width="16.85546875" customWidth="1"/>
    <col min="8188" max="8188" width="17.42578125" customWidth="1"/>
    <col min="8191" max="8191" width="16.140625" customWidth="1"/>
    <col min="8197" max="8197" width="20.140625" customWidth="1"/>
    <col min="8198" max="8198" width="14.140625" customWidth="1"/>
    <col min="8199" max="8199" width="16.140625" customWidth="1"/>
    <col min="8200" max="8200" width="19.42578125" customWidth="1"/>
    <col min="8201" max="8201" width="13.85546875" customWidth="1"/>
    <col min="8202" max="8202" width="17.28515625" customWidth="1"/>
    <col min="8203" max="8203" width="20.28515625" customWidth="1"/>
    <col min="8204" max="8204" width="21.28515625" customWidth="1"/>
    <col min="8436" max="8436" width="46.28515625" customWidth="1"/>
    <col min="8440" max="8440" width="46.140625" customWidth="1"/>
    <col min="8441" max="8441" width="15.28515625" customWidth="1"/>
    <col min="8442" max="8442" width="28.5703125" customWidth="1"/>
    <col min="8443" max="8443" width="16.85546875" customWidth="1"/>
    <col min="8444" max="8444" width="17.42578125" customWidth="1"/>
    <col min="8447" max="8447" width="16.140625" customWidth="1"/>
    <col min="8453" max="8453" width="20.140625" customWidth="1"/>
    <col min="8454" max="8454" width="14.140625" customWidth="1"/>
    <col min="8455" max="8455" width="16.140625" customWidth="1"/>
    <col min="8456" max="8456" width="19.42578125" customWidth="1"/>
    <col min="8457" max="8457" width="13.85546875" customWidth="1"/>
    <col min="8458" max="8458" width="17.28515625" customWidth="1"/>
    <col min="8459" max="8459" width="20.28515625" customWidth="1"/>
    <col min="8460" max="8460" width="21.28515625" customWidth="1"/>
    <col min="8692" max="8692" width="46.28515625" customWidth="1"/>
    <col min="8696" max="8696" width="46.140625" customWidth="1"/>
    <col min="8697" max="8697" width="15.28515625" customWidth="1"/>
    <col min="8698" max="8698" width="28.5703125" customWidth="1"/>
    <col min="8699" max="8699" width="16.85546875" customWidth="1"/>
    <col min="8700" max="8700" width="17.42578125" customWidth="1"/>
    <col min="8703" max="8703" width="16.140625" customWidth="1"/>
    <col min="8709" max="8709" width="20.140625" customWidth="1"/>
    <col min="8710" max="8710" width="14.140625" customWidth="1"/>
    <col min="8711" max="8711" width="16.140625" customWidth="1"/>
    <col min="8712" max="8712" width="19.42578125" customWidth="1"/>
    <col min="8713" max="8713" width="13.85546875" customWidth="1"/>
    <col min="8714" max="8714" width="17.28515625" customWidth="1"/>
    <col min="8715" max="8715" width="20.28515625" customWidth="1"/>
    <col min="8716" max="8716" width="21.28515625" customWidth="1"/>
    <col min="8948" max="8948" width="46.28515625" customWidth="1"/>
    <col min="8952" max="8952" width="46.140625" customWidth="1"/>
    <col min="8953" max="8953" width="15.28515625" customWidth="1"/>
    <col min="8954" max="8954" width="28.5703125" customWidth="1"/>
    <col min="8955" max="8955" width="16.85546875" customWidth="1"/>
    <col min="8956" max="8956" width="17.42578125" customWidth="1"/>
    <col min="8959" max="8959" width="16.140625" customWidth="1"/>
    <col min="8965" max="8965" width="20.140625" customWidth="1"/>
    <col min="8966" max="8966" width="14.140625" customWidth="1"/>
    <col min="8967" max="8967" width="16.140625" customWidth="1"/>
    <col min="8968" max="8968" width="19.42578125" customWidth="1"/>
    <col min="8969" max="8969" width="13.85546875" customWidth="1"/>
    <col min="8970" max="8970" width="17.28515625" customWidth="1"/>
    <col min="8971" max="8971" width="20.28515625" customWidth="1"/>
    <col min="8972" max="8972" width="21.28515625" customWidth="1"/>
    <col min="9204" max="9204" width="46.28515625" customWidth="1"/>
    <col min="9208" max="9208" width="46.140625" customWidth="1"/>
    <col min="9209" max="9209" width="15.28515625" customWidth="1"/>
    <col min="9210" max="9210" width="28.5703125" customWidth="1"/>
    <col min="9211" max="9211" width="16.85546875" customWidth="1"/>
    <col min="9212" max="9212" width="17.42578125" customWidth="1"/>
    <col min="9215" max="9215" width="16.140625" customWidth="1"/>
    <col min="9221" max="9221" width="20.140625" customWidth="1"/>
    <col min="9222" max="9222" width="14.140625" customWidth="1"/>
    <col min="9223" max="9223" width="16.140625" customWidth="1"/>
    <col min="9224" max="9224" width="19.42578125" customWidth="1"/>
    <col min="9225" max="9225" width="13.85546875" customWidth="1"/>
    <col min="9226" max="9226" width="17.28515625" customWidth="1"/>
    <col min="9227" max="9227" width="20.28515625" customWidth="1"/>
    <col min="9228" max="9228" width="21.28515625" customWidth="1"/>
    <col min="9460" max="9460" width="46.28515625" customWidth="1"/>
    <col min="9464" max="9464" width="46.140625" customWidth="1"/>
    <col min="9465" max="9465" width="15.28515625" customWidth="1"/>
    <col min="9466" max="9466" width="28.5703125" customWidth="1"/>
    <col min="9467" max="9467" width="16.85546875" customWidth="1"/>
    <col min="9468" max="9468" width="17.42578125" customWidth="1"/>
    <col min="9471" max="9471" width="16.140625" customWidth="1"/>
    <col min="9477" max="9477" width="20.140625" customWidth="1"/>
    <col min="9478" max="9478" width="14.140625" customWidth="1"/>
    <col min="9479" max="9479" width="16.140625" customWidth="1"/>
    <col min="9480" max="9480" width="19.42578125" customWidth="1"/>
    <col min="9481" max="9481" width="13.85546875" customWidth="1"/>
    <col min="9482" max="9482" width="17.28515625" customWidth="1"/>
    <col min="9483" max="9483" width="20.28515625" customWidth="1"/>
    <col min="9484" max="9484" width="21.28515625" customWidth="1"/>
    <col min="9716" max="9716" width="46.28515625" customWidth="1"/>
    <col min="9720" max="9720" width="46.140625" customWidth="1"/>
    <col min="9721" max="9721" width="15.28515625" customWidth="1"/>
    <col min="9722" max="9722" width="28.5703125" customWidth="1"/>
    <col min="9723" max="9723" width="16.85546875" customWidth="1"/>
    <col min="9724" max="9724" width="17.42578125" customWidth="1"/>
    <col min="9727" max="9727" width="16.140625" customWidth="1"/>
    <col min="9733" max="9733" width="20.140625" customWidth="1"/>
    <col min="9734" max="9734" width="14.140625" customWidth="1"/>
    <col min="9735" max="9735" width="16.140625" customWidth="1"/>
    <col min="9736" max="9736" width="19.42578125" customWidth="1"/>
    <col min="9737" max="9737" width="13.85546875" customWidth="1"/>
    <col min="9738" max="9738" width="17.28515625" customWidth="1"/>
    <col min="9739" max="9739" width="20.28515625" customWidth="1"/>
    <col min="9740" max="9740" width="21.28515625" customWidth="1"/>
    <col min="9972" max="9972" width="46.28515625" customWidth="1"/>
    <col min="9976" max="9976" width="46.140625" customWidth="1"/>
    <col min="9977" max="9977" width="15.28515625" customWidth="1"/>
    <col min="9978" max="9978" width="28.5703125" customWidth="1"/>
    <col min="9979" max="9979" width="16.85546875" customWidth="1"/>
    <col min="9980" max="9980" width="17.42578125" customWidth="1"/>
    <col min="9983" max="9983" width="16.140625" customWidth="1"/>
    <col min="9989" max="9989" width="20.140625" customWidth="1"/>
    <col min="9990" max="9990" width="14.140625" customWidth="1"/>
    <col min="9991" max="9991" width="16.140625" customWidth="1"/>
    <col min="9992" max="9992" width="19.42578125" customWidth="1"/>
    <col min="9993" max="9993" width="13.85546875" customWidth="1"/>
    <col min="9994" max="9994" width="17.28515625" customWidth="1"/>
    <col min="9995" max="9995" width="20.28515625" customWidth="1"/>
    <col min="9996" max="9996" width="21.28515625" customWidth="1"/>
    <col min="10228" max="10228" width="46.28515625" customWidth="1"/>
    <col min="10232" max="10232" width="46.140625" customWidth="1"/>
    <col min="10233" max="10233" width="15.28515625" customWidth="1"/>
    <col min="10234" max="10234" width="28.5703125" customWidth="1"/>
    <col min="10235" max="10235" width="16.85546875" customWidth="1"/>
    <col min="10236" max="10236" width="17.42578125" customWidth="1"/>
    <col min="10239" max="10239" width="16.140625" customWidth="1"/>
    <col min="10245" max="10245" width="20.140625" customWidth="1"/>
    <col min="10246" max="10246" width="14.140625" customWidth="1"/>
    <col min="10247" max="10247" width="16.140625" customWidth="1"/>
    <col min="10248" max="10248" width="19.42578125" customWidth="1"/>
    <col min="10249" max="10249" width="13.85546875" customWidth="1"/>
    <col min="10250" max="10250" width="17.28515625" customWidth="1"/>
    <col min="10251" max="10251" width="20.28515625" customWidth="1"/>
    <col min="10252" max="10252" width="21.28515625" customWidth="1"/>
    <col min="10484" max="10484" width="46.28515625" customWidth="1"/>
    <col min="10488" max="10488" width="46.140625" customWidth="1"/>
    <col min="10489" max="10489" width="15.28515625" customWidth="1"/>
    <col min="10490" max="10490" width="28.5703125" customWidth="1"/>
    <col min="10491" max="10491" width="16.85546875" customWidth="1"/>
    <col min="10492" max="10492" width="17.42578125" customWidth="1"/>
    <col min="10495" max="10495" width="16.140625" customWidth="1"/>
    <col min="10501" max="10501" width="20.140625" customWidth="1"/>
    <col min="10502" max="10502" width="14.140625" customWidth="1"/>
    <col min="10503" max="10503" width="16.140625" customWidth="1"/>
    <col min="10504" max="10504" width="19.42578125" customWidth="1"/>
    <col min="10505" max="10505" width="13.85546875" customWidth="1"/>
    <col min="10506" max="10506" width="17.28515625" customWidth="1"/>
    <col min="10507" max="10507" width="20.28515625" customWidth="1"/>
    <col min="10508" max="10508" width="21.28515625" customWidth="1"/>
    <col min="10740" max="10740" width="46.28515625" customWidth="1"/>
    <col min="10744" max="10744" width="46.140625" customWidth="1"/>
    <col min="10745" max="10745" width="15.28515625" customWidth="1"/>
    <col min="10746" max="10746" width="28.5703125" customWidth="1"/>
    <col min="10747" max="10747" width="16.85546875" customWidth="1"/>
    <col min="10748" max="10748" width="17.42578125" customWidth="1"/>
    <col min="10751" max="10751" width="16.140625" customWidth="1"/>
    <col min="10757" max="10757" width="20.140625" customWidth="1"/>
    <col min="10758" max="10758" width="14.140625" customWidth="1"/>
    <col min="10759" max="10759" width="16.140625" customWidth="1"/>
    <col min="10760" max="10760" width="19.42578125" customWidth="1"/>
    <col min="10761" max="10761" width="13.85546875" customWidth="1"/>
    <col min="10762" max="10762" width="17.28515625" customWidth="1"/>
    <col min="10763" max="10763" width="20.28515625" customWidth="1"/>
    <col min="10764" max="10764" width="21.28515625" customWidth="1"/>
    <col min="10996" max="10996" width="46.28515625" customWidth="1"/>
    <col min="11000" max="11000" width="46.140625" customWidth="1"/>
    <col min="11001" max="11001" width="15.28515625" customWidth="1"/>
    <col min="11002" max="11002" width="28.5703125" customWidth="1"/>
    <col min="11003" max="11003" width="16.85546875" customWidth="1"/>
    <col min="11004" max="11004" width="17.42578125" customWidth="1"/>
    <col min="11007" max="11007" width="16.140625" customWidth="1"/>
    <col min="11013" max="11013" width="20.140625" customWidth="1"/>
    <col min="11014" max="11014" width="14.140625" customWidth="1"/>
    <col min="11015" max="11015" width="16.140625" customWidth="1"/>
    <col min="11016" max="11016" width="19.42578125" customWidth="1"/>
    <col min="11017" max="11017" width="13.85546875" customWidth="1"/>
    <col min="11018" max="11018" width="17.28515625" customWidth="1"/>
    <col min="11019" max="11019" width="20.28515625" customWidth="1"/>
    <col min="11020" max="11020" width="21.28515625" customWidth="1"/>
    <col min="11252" max="11252" width="46.28515625" customWidth="1"/>
    <col min="11256" max="11256" width="46.140625" customWidth="1"/>
    <col min="11257" max="11257" width="15.28515625" customWidth="1"/>
    <col min="11258" max="11258" width="28.5703125" customWidth="1"/>
    <col min="11259" max="11259" width="16.85546875" customWidth="1"/>
    <col min="11260" max="11260" width="17.42578125" customWidth="1"/>
    <col min="11263" max="11263" width="16.140625" customWidth="1"/>
    <col min="11269" max="11269" width="20.140625" customWidth="1"/>
    <col min="11270" max="11270" width="14.140625" customWidth="1"/>
    <col min="11271" max="11271" width="16.140625" customWidth="1"/>
    <col min="11272" max="11272" width="19.42578125" customWidth="1"/>
    <col min="11273" max="11273" width="13.85546875" customWidth="1"/>
    <col min="11274" max="11274" width="17.28515625" customWidth="1"/>
    <col min="11275" max="11275" width="20.28515625" customWidth="1"/>
    <col min="11276" max="11276" width="21.28515625" customWidth="1"/>
    <col min="11508" max="11508" width="46.28515625" customWidth="1"/>
    <col min="11512" max="11512" width="46.140625" customWidth="1"/>
    <col min="11513" max="11513" width="15.28515625" customWidth="1"/>
    <col min="11514" max="11514" width="28.5703125" customWidth="1"/>
    <col min="11515" max="11515" width="16.85546875" customWidth="1"/>
    <col min="11516" max="11516" width="17.42578125" customWidth="1"/>
    <col min="11519" max="11519" width="16.140625" customWidth="1"/>
    <col min="11525" max="11525" width="20.140625" customWidth="1"/>
    <col min="11526" max="11526" width="14.140625" customWidth="1"/>
    <col min="11527" max="11527" width="16.140625" customWidth="1"/>
    <col min="11528" max="11528" width="19.42578125" customWidth="1"/>
    <col min="11529" max="11529" width="13.85546875" customWidth="1"/>
    <col min="11530" max="11530" width="17.28515625" customWidth="1"/>
    <col min="11531" max="11531" width="20.28515625" customWidth="1"/>
    <col min="11532" max="11532" width="21.28515625" customWidth="1"/>
    <col min="11764" max="11764" width="46.28515625" customWidth="1"/>
    <col min="11768" max="11768" width="46.140625" customWidth="1"/>
    <col min="11769" max="11769" width="15.28515625" customWidth="1"/>
    <col min="11770" max="11770" width="28.5703125" customWidth="1"/>
    <col min="11771" max="11771" width="16.85546875" customWidth="1"/>
    <col min="11772" max="11772" width="17.42578125" customWidth="1"/>
    <col min="11775" max="11775" width="16.140625" customWidth="1"/>
    <col min="11781" max="11781" width="20.140625" customWidth="1"/>
    <col min="11782" max="11782" width="14.140625" customWidth="1"/>
    <col min="11783" max="11783" width="16.140625" customWidth="1"/>
    <col min="11784" max="11784" width="19.42578125" customWidth="1"/>
    <col min="11785" max="11785" width="13.85546875" customWidth="1"/>
    <col min="11786" max="11786" width="17.28515625" customWidth="1"/>
    <col min="11787" max="11787" width="20.28515625" customWidth="1"/>
    <col min="11788" max="11788" width="21.28515625" customWidth="1"/>
    <col min="12020" max="12020" width="46.28515625" customWidth="1"/>
    <col min="12024" max="12024" width="46.140625" customWidth="1"/>
    <col min="12025" max="12025" width="15.28515625" customWidth="1"/>
    <col min="12026" max="12026" width="28.5703125" customWidth="1"/>
    <col min="12027" max="12027" width="16.85546875" customWidth="1"/>
    <col min="12028" max="12028" width="17.42578125" customWidth="1"/>
    <col min="12031" max="12031" width="16.140625" customWidth="1"/>
    <col min="12037" max="12037" width="20.140625" customWidth="1"/>
    <col min="12038" max="12038" width="14.140625" customWidth="1"/>
    <col min="12039" max="12039" width="16.140625" customWidth="1"/>
    <col min="12040" max="12040" width="19.42578125" customWidth="1"/>
    <col min="12041" max="12041" width="13.85546875" customWidth="1"/>
    <col min="12042" max="12042" width="17.28515625" customWidth="1"/>
    <col min="12043" max="12043" width="20.28515625" customWidth="1"/>
    <col min="12044" max="12044" width="21.28515625" customWidth="1"/>
    <col min="12276" max="12276" width="46.28515625" customWidth="1"/>
    <col min="12280" max="12280" width="46.140625" customWidth="1"/>
    <col min="12281" max="12281" width="15.28515625" customWidth="1"/>
    <col min="12282" max="12282" width="28.5703125" customWidth="1"/>
    <col min="12283" max="12283" width="16.85546875" customWidth="1"/>
    <col min="12284" max="12284" width="17.42578125" customWidth="1"/>
    <col min="12287" max="12287" width="16.140625" customWidth="1"/>
    <col min="12293" max="12293" width="20.140625" customWidth="1"/>
    <col min="12294" max="12294" width="14.140625" customWidth="1"/>
    <col min="12295" max="12295" width="16.140625" customWidth="1"/>
    <col min="12296" max="12296" width="19.42578125" customWidth="1"/>
    <col min="12297" max="12297" width="13.85546875" customWidth="1"/>
    <col min="12298" max="12298" width="17.28515625" customWidth="1"/>
    <col min="12299" max="12299" width="20.28515625" customWidth="1"/>
    <col min="12300" max="12300" width="21.28515625" customWidth="1"/>
    <col min="12532" max="12532" width="46.28515625" customWidth="1"/>
    <col min="12536" max="12536" width="46.140625" customWidth="1"/>
    <col min="12537" max="12537" width="15.28515625" customWidth="1"/>
    <col min="12538" max="12538" width="28.5703125" customWidth="1"/>
    <col min="12539" max="12539" width="16.85546875" customWidth="1"/>
    <col min="12540" max="12540" width="17.42578125" customWidth="1"/>
    <col min="12543" max="12543" width="16.140625" customWidth="1"/>
    <col min="12549" max="12549" width="20.140625" customWidth="1"/>
    <col min="12550" max="12550" width="14.140625" customWidth="1"/>
    <col min="12551" max="12551" width="16.140625" customWidth="1"/>
    <col min="12552" max="12552" width="19.42578125" customWidth="1"/>
    <col min="12553" max="12553" width="13.85546875" customWidth="1"/>
    <col min="12554" max="12554" width="17.28515625" customWidth="1"/>
    <col min="12555" max="12555" width="20.28515625" customWidth="1"/>
    <col min="12556" max="12556" width="21.28515625" customWidth="1"/>
    <col min="12788" max="12788" width="46.28515625" customWidth="1"/>
    <col min="12792" max="12792" width="46.140625" customWidth="1"/>
    <col min="12793" max="12793" width="15.28515625" customWidth="1"/>
    <col min="12794" max="12794" width="28.5703125" customWidth="1"/>
    <col min="12795" max="12795" width="16.85546875" customWidth="1"/>
    <col min="12796" max="12796" width="17.42578125" customWidth="1"/>
    <col min="12799" max="12799" width="16.140625" customWidth="1"/>
    <col min="12805" max="12805" width="20.140625" customWidth="1"/>
    <col min="12806" max="12806" width="14.140625" customWidth="1"/>
    <col min="12807" max="12807" width="16.140625" customWidth="1"/>
    <col min="12808" max="12808" width="19.42578125" customWidth="1"/>
    <col min="12809" max="12809" width="13.85546875" customWidth="1"/>
    <col min="12810" max="12810" width="17.28515625" customWidth="1"/>
    <col min="12811" max="12811" width="20.28515625" customWidth="1"/>
    <col min="12812" max="12812" width="21.28515625" customWidth="1"/>
    <col min="13044" max="13044" width="46.28515625" customWidth="1"/>
    <col min="13048" max="13048" width="46.140625" customWidth="1"/>
    <col min="13049" max="13049" width="15.28515625" customWidth="1"/>
    <col min="13050" max="13050" width="28.5703125" customWidth="1"/>
    <col min="13051" max="13051" width="16.85546875" customWidth="1"/>
    <col min="13052" max="13052" width="17.42578125" customWidth="1"/>
    <col min="13055" max="13055" width="16.140625" customWidth="1"/>
    <col min="13061" max="13061" width="20.140625" customWidth="1"/>
    <col min="13062" max="13062" width="14.140625" customWidth="1"/>
    <col min="13063" max="13063" width="16.140625" customWidth="1"/>
    <col min="13064" max="13064" width="19.42578125" customWidth="1"/>
    <col min="13065" max="13065" width="13.85546875" customWidth="1"/>
    <col min="13066" max="13066" width="17.28515625" customWidth="1"/>
    <col min="13067" max="13067" width="20.28515625" customWidth="1"/>
    <col min="13068" max="13068" width="21.28515625" customWidth="1"/>
    <col min="13300" max="13300" width="46.28515625" customWidth="1"/>
    <col min="13304" max="13304" width="46.140625" customWidth="1"/>
    <col min="13305" max="13305" width="15.28515625" customWidth="1"/>
    <col min="13306" max="13306" width="28.5703125" customWidth="1"/>
    <col min="13307" max="13307" width="16.85546875" customWidth="1"/>
    <col min="13308" max="13308" width="17.42578125" customWidth="1"/>
    <col min="13311" max="13311" width="16.140625" customWidth="1"/>
    <col min="13317" max="13317" width="20.140625" customWidth="1"/>
    <col min="13318" max="13318" width="14.140625" customWidth="1"/>
    <col min="13319" max="13319" width="16.140625" customWidth="1"/>
    <col min="13320" max="13320" width="19.42578125" customWidth="1"/>
    <col min="13321" max="13321" width="13.85546875" customWidth="1"/>
    <col min="13322" max="13322" width="17.28515625" customWidth="1"/>
    <col min="13323" max="13323" width="20.28515625" customWidth="1"/>
    <col min="13324" max="13324" width="21.28515625" customWidth="1"/>
    <col min="13556" max="13556" width="46.28515625" customWidth="1"/>
    <col min="13560" max="13560" width="46.140625" customWidth="1"/>
    <col min="13561" max="13561" width="15.28515625" customWidth="1"/>
    <col min="13562" max="13562" width="28.5703125" customWidth="1"/>
    <col min="13563" max="13563" width="16.85546875" customWidth="1"/>
    <col min="13564" max="13564" width="17.42578125" customWidth="1"/>
    <col min="13567" max="13567" width="16.140625" customWidth="1"/>
    <col min="13573" max="13573" width="20.140625" customWidth="1"/>
    <col min="13574" max="13574" width="14.140625" customWidth="1"/>
    <col min="13575" max="13575" width="16.140625" customWidth="1"/>
    <col min="13576" max="13576" width="19.42578125" customWidth="1"/>
    <col min="13577" max="13577" width="13.85546875" customWidth="1"/>
    <col min="13578" max="13578" width="17.28515625" customWidth="1"/>
    <col min="13579" max="13579" width="20.28515625" customWidth="1"/>
    <col min="13580" max="13580" width="21.28515625" customWidth="1"/>
    <col min="13812" max="13812" width="46.28515625" customWidth="1"/>
    <col min="13816" max="13816" width="46.140625" customWidth="1"/>
    <col min="13817" max="13817" width="15.28515625" customWidth="1"/>
    <col min="13818" max="13818" width="28.5703125" customWidth="1"/>
    <col min="13819" max="13819" width="16.85546875" customWidth="1"/>
    <col min="13820" max="13820" width="17.42578125" customWidth="1"/>
    <col min="13823" max="13823" width="16.140625" customWidth="1"/>
    <col min="13829" max="13829" width="20.140625" customWidth="1"/>
    <col min="13830" max="13830" width="14.140625" customWidth="1"/>
    <col min="13831" max="13831" width="16.140625" customWidth="1"/>
    <col min="13832" max="13832" width="19.42578125" customWidth="1"/>
    <col min="13833" max="13833" width="13.85546875" customWidth="1"/>
    <col min="13834" max="13834" width="17.28515625" customWidth="1"/>
    <col min="13835" max="13835" width="20.28515625" customWidth="1"/>
    <col min="13836" max="13836" width="21.28515625" customWidth="1"/>
    <col min="14068" max="14068" width="46.28515625" customWidth="1"/>
    <col min="14072" max="14072" width="46.140625" customWidth="1"/>
    <col min="14073" max="14073" width="15.28515625" customWidth="1"/>
    <col min="14074" max="14074" width="28.5703125" customWidth="1"/>
    <col min="14075" max="14075" width="16.85546875" customWidth="1"/>
    <col min="14076" max="14076" width="17.42578125" customWidth="1"/>
    <col min="14079" max="14079" width="16.140625" customWidth="1"/>
    <col min="14085" max="14085" width="20.140625" customWidth="1"/>
    <col min="14086" max="14086" width="14.140625" customWidth="1"/>
    <col min="14087" max="14087" width="16.140625" customWidth="1"/>
    <col min="14088" max="14088" width="19.42578125" customWidth="1"/>
    <col min="14089" max="14089" width="13.85546875" customWidth="1"/>
    <col min="14090" max="14090" width="17.28515625" customWidth="1"/>
    <col min="14091" max="14091" width="20.28515625" customWidth="1"/>
    <col min="14092" max="14092" width="21.28515625" customWidth="1"/>
    <col min="14324" max="14324" width="46.28515625" customWidth="1"/>
    <col min="14328" max="14328" width="46.140625" customWidth="1"/>
    <col min="14329" max="14329" width="15.28515625" customWidth="1"/>
    <col min="14330" max="14330" width="28.5703125" customWidth="1"/>
    <col min="14331" max="14331" width="16.85546875" customWidth="1"/>
    <col min="14332" max="14332" width="17.42578125" customWidth="1"/>
    <col min="14335" max="14335" width="16.140625" customWidth="1"/>
    <col min="14341" max="14341" width="20.140625" customWidth="1"/>
    <col min="14342" max="14342" width="14.140625" customWidth="1"/>
    <col min="14343" max="14343" width="16.140625" customWidth="1"/>
    <col min="14344" max="14344" width="19.42578125" customWidth="1"/>
    <col min="14345" max="14345" width="13.85546875" customWidth="1"/>
    <col min="14346" max="14346" width="17.28515625" customWidth="1"/>
    <col min="14347" max="14347" width="20.28515625" customWidth="1"/>
    <col min="14348" max="14348" width="21.28515625" customWidth="1"/>
    <col min="14580" max="14580" width="46.28515625" customWidth="1"/>
    <col min="14584" max="14584" width="46.140625" customWidth="1"/>
    <col min="14585" max="14585" width="15.28515625" customWidth="1"/>
    <col min="14586" max="14586" width="28.5703125" customWidth="1"/>
    <col min="14587" max="14587" width="16.85546875" customWidth="1"/>
    <col min="14588" max="14588" width="17.42578125" customWidth="1"/>
    <col min="14591" max="14591" width="16.140625" customWidth="1"/>
    <col min="14597" max="14597" width="20.140625" customWidth="1"/>
    <col min="14598" max="14598" width="14.140625" customWidth="1"/>
    <col min="14599" max="14599" width="16.140625" customWidth="1"/>
    <col min="14600" max="14600" width="19.42578125" customWidth="1"/>
    <col min="14601" max="14601" width="13.85546875" customWidth="1"/>
    <col min="14602" max="14602" width="17.28515625" customWidth="1"/>
    <col min="14603" max="14603" width="20.28515625" customWidth="1"/>
    <col min="14604" max="14604" width="21.28515625" customWidth="1"/>
    <col min="14836" max="14836" width="46.28515625" customWidth="1"/>
    <col min="14840" max="14840" width="46.140625" customWidth="1"/>
    <col min="14841" max="14841" width="15.28515625" customWidth="1"/>
    <col min="14842" max="14842" width="28.5703125" customWidth="1"/>
    <col min="14843" max="14843" width="16.85546875" customWidth="1"/>
    <col min="14844" max="14844" width="17.42578125" customWidth="1"/>
    <col min="14847" max="14847" width="16.140625" customWidth="1"/>
    <col min="14853" max="14853" width="20.140625" customWidth="1"/>
    <col min="14854" max="14854" width="14.140625" customWidth="1"/>
    <col min="14855" max="14855" width="16.140625" customWidth="1"/>
    <col min="14856" max="14856" width="19.42578125" customWidth="1"/>
    <col min="14857" max="14857" width="13.85546875" customWidth="1"/>
    <col min="14858" max="14858" width="17.28515625" customWidth="1"/>
    <col min="14859" max="14859" width="20.28515625" customWidth="1"/>
    <col min="14860" max="14860" width="21.28515625" customWidth="1"/>
    <col min="15092" max="15092" width="46.28515625" customWidth="1"/>
    <col min="15096" max="15096" width="46.140625" customWidth="1"/>
    <col min="15097" max="15097" width="15.28515625" customWidth="1"/>
    <col min="15098" max="15098" width="28.5703125" customWidth="1"/>
    <col min="15099" max="15099" width="16.85546875" customWidth="1"/>
    <col min="15100" max="15100" width="17.42578125" customWidth="1"/>
    <col min="15103" max="15103" width="16.140625" customWidth="1"/>
    <col min="15109" max="15109" width="20.140625" customWidth="1"/>
    <col min="15110" max="15110" width="14.140625" customWidth="1"/>
    <col min="15111" max="15111" width="16.140625" customWidth="1"/>
    <col min="15112" max="15112" width="19.42578125" customWidth="1"/>
    <col min="15113" max="15113" width="13.85546875" customWidth="1"/>
    <col min="15114" max="15114" width="17.28515625" customWidth="1"/>
    <col min="15115" max="15115" width="20.28515625" customWidth="1"/>
    <col min="15116" max="15116" width="21.28515625" customWidth="1"/>
    <col min="15348" max="15348" width="46.28515625" customWidth="1"/>
    <col min="15352" max="15352" width="46.140625" customWidth="1"/>
    <col min="15353" max="15353" width="15.28515625" customWidth="1"/>
    <col min="15354" max="15354" width="28.5703125" customWidth="1"/>
    <col min="15355" max="15355" width="16.85546875" customWidth="1"/>
    <col min="15356" max="15356" width="17.42578125" customWidth="1"/>
    <col min="15359" max="15359" width="16.140625" customWidth="1"/>
    <col min="15365" max="15365" width="20.140625" customWidth="1"/>
    <col min="15366" max="15366" width="14.140625" customWidth="1"/>
    <col min="15367" max="15367" width="16.140625" customWidth="1"/>
    <col min="15368" max="15368" width="19.42578125" customWidth="1"/>
    <col min="15369" max="15369" width="13.85546875" customWidth="1"/>
    <col min="15370" max="15370" width="17.28515625" customWidth="1"/>
    <col min="15371" max="15371" width="20.28515625" customWidth="1"/>
    <col min="15372" max="15372" width="21.28515625" customWidth="1"/>
    <col min="15604" max="15604" width="46.28515625" customWidth="1"/>
    <col min="15608" max="15608" width="46.140625" customWidth="1"/>
    <col min="15609" max="15609" width="15.28515625" customWidth="1"/>
    <col min="15610" max="15610" width="28.5703125" customWidth="1"/>
    <col min="15611" max="15611" width="16.85546875" customWidth="1"/>
    <col min="15612" max="15612" width="17.42578125" customWidth="1"/>
    <col min="15615" max="15615" width="16.140625" customWidth="1"/>
    <col min="15621" max="15621" width="20.140625" customWidth="1"/>
    <col min="15622" max="15622" width="14.140625" customWidth="1"/>
    <col min="15623" max="15623" width="16.140625" customWidth="1"/>
    <col min="15624" max="15624" width="19.42578125" customWidth="1"/>
    <col min="15625" max="15625" width="13.85546875" customWidth="1"/>
    <col min="15626" max="15626" width="17.28515625" customWidth="1"/>
    <col min="15627" max="15627" width="20.28515625" customWidth="1"/>
    <col min="15628" max="15628" width="21.28515625" customWidth="1"/>
    <col min="15860" max="15860" width="46.28515625" customWidth="1"/>
    <col min="15864" max="15864" width="46.140625" customWidth="1"/>
    <col min="15865" max="15865" width="15.28515625" customWidth="1"/>
    <col min="15866" max="15866" width="28.5703125" customWidth="1"/>
    <col min="15867" max="15867" width="16.85546875" customWidth="1"/>
    <col min="15868" max="15868" width="17.42578125" customWidth="1"/>
    <col min="15871" max="15871" width="16.140625" customWidth="1"/>
    <col min="15877" max="15877" width="20.140625" customWidth="1"/>
    <col min="15878" max="15878" width="14.140625" customWidth="1"/>
    <col min="15879" max="15879" width="16.140625" customWidth="1"/>
    <col min="15880" max="15880" width="19.42578125" customWidth="1"/>
    <col min="15881" max="15881" width="13.85546875" customWidth="1"/>
    <col min="15882" max="15882" width="17.28515625" customWidth="1"/>
    <col min="15883" max="15883" width="20.28515625" customWidth="1"/>
    <col min="15884" max="15884" width="21.28515625" customWidth="1"/>
    <col min="16116" max="16116" width="46.28515625" customWidth="1"/>
    <col min="16120" max="16120" width="46.140625" customWidth="1"/>
    <col min="16121" max="16121" width="15.28515625" customWidth="1"/>
    <col min="16122" max="16122" width="28.5703125" customWidth="1"/>
    <col min="16123" max="16123" width="16.85546875" customWidth="1"/>
    <col min="16124" max="16124" width="17.42578125" customWidth="1"/>
    <col min="16127" max="16127" width="16.140625" customWidth="1"/>
    <col min="16133" max="16133" width="20.140625" customWidth="1"/>
    <col min="16134" max="16134" width="14.140625" customWidth="1"/>
    <col min="16135" max="16135" width="16.140625" customWidth="1"/>
    <col min="16136" max="16136" width="19.42578125" customWidth="1"/>
    <col min="16137" max="16137" width="13.85546875" customWidth="1"/>
    <col min="16138" max="16138" width="17.28515625" customWidth="1"/>
    <col min="16139" max="16139" width="20.28515625" customWidth="1"/>
    <col min="16140" max="16140" width="21.28515625" customWidth="1"/>
  </cols>
  <sheetData>
    <row r="1" spans="1:17" ht="18" x14ac:dyDescent="0.25">
      <c r="B1" s="203" t="s">
        <v>177</v>
      </c>
      <c r="C1" s="167"/>
      <c r="D1" s="167"/>
      <c r="E1" s="167"/>
      <c r="F1" s="167" t="s">
        <v>189</v>
      </c>
      <c r="G1" s="167"/>
      <c r="H1" s="168"/>
      <c r="Q1" t="s">
        <v>137</v>
      </c>
    </row>
    <row r="2" spans="1:17" x14ac:dyDescent="0.25">
      <c r="B2" s="169" t="s">
        <v>212</v>
      </c>
      <c r="H2" s="125"/>
    </row>
    <row r="3" spans="1:17" x14ac:dyDescent="0.25">
      <c r="B3" s="170" t="s">
        <v>138</v>
      </c>
      <c r="H3" s="125"/>
    </row>
    <row r="4" spans="1:17" ht="15.75" thickBot="1" x14ac:dyDescent="0.3">
      <c r="B4" s="171" t="s">
        <v>139</v>
      </c>
      <c r="C4" s="129"/>
      <c r="D4" s="129"/>
      <c r="E4" s="129"/>
      <c r="F4" s="129"/>
      <c r="G4" s="129"/>
      <c r="H4" s="172"/>
    </row>
    <row r="5" spans="1:17" ht="33.75" customHeight="1" thickBot="1" x14ac:dyDescent="0.3">
      <c r="B5" s="65" t="s">
        <v>178</v>
      </c>
      <c r="C5" s="66"/>
      <c r="D5" s="95"/>
      <c r="E5" s="95"/>
      <c r="F5" s="103">
        <v>700000000</v>
      </c>
      <c r="G5" s="66">
        <v>2</v>
      </c>
      <c r="H5" s="103">
        <f>+F5*G5</f>
        <v>1400000000</v>
      </c>
    </row>
    <row r="6" spans="1:17" ht="15.75" thickBot="1" x14ac:dyDescent="0.3">
      <c r="B6" s="6"/>
      <c r="C6" s="6"/>
      <c r="F6" s="105"/>
      <c r="G6" s="6"/>
      <c r="H6" s="105"/>
    </row>
    <row r="7" spans="1:17" x14ac:dyDescent="0.25">
      <c r="F7" s="173" t="s">
        <v>180</v>
      </c>
      <c r="G7" s="178"/>
      <c r="H7" s="173" t="s">
        <v>140</v>
      </c>
    </row>
    <row r="8" spans="1:17" x14ac:dyDescent="0.25">
      <c r="F8" s="174" t="s">
        <v>181</v>
      </c>
      <c r="G8" s="179"/>
      <c r="H8" s="174" t="s">
        <v>141</v>
      </c>
    </row>
    <row r="9" spans="1:17" ht="15.75" thickBot="1" x14ac:dyDescent="0.3">
      <c r="F9" s="175"/>
      <c r="G9" s="180"/>
      <c r="H9" s="175" t="s">
        <v>179</v>
      </c>
    </row>
    <row r="10" spans="1:17" ht="18" x14ac:dyDescent="0.25">
      <c r="A10">
        <v>1</v>
      </c>
      <c r="B10" s="106" t="s">
        <v>205</v>
      </c>
      <c r="F10" s="176">
        <v>500000000</v>
      </c>
      <c r="G10" s="107"/>
      <c r="H10" s="176">
        <f>+F10</f>
        <v>500000000</v>
      </c>
    </row>
    <row r="11" spans="1:17" ht="18" x14ac:dyDescent="0.25">
      <c r="A11">
        <v>2</v>
      </c>
      <c r="B11" s="106" t="s">
        <v>206</v>
      </c>
      <c r="F11" s="176">
        <v>725000000</v>
      </c>
      <c r="G11" s="107"/>
      <c r="H11" s="176">
        <v>0</v>
      </c>
    </row>
    <row r="12" spans="1:17" ht="18" x14ac:dyDescent="0.25">
      <c r="A12">
        <v>3</v>
      </c>
      <c r="B12" s="106" t="s">
        <v>207</v>
      </c>
      <c r="F12" s="176">
        <v>1355000000</v>
      </c>
      <c r="G12" s="107"/>
      <c r="H12" s="176">
        <v>0</v>
      </c>
    </row>
    <row r="13" spans="1:17" ht="18" x14ac:dyDescent="0.25">
      <c r="A13">
        <v>4</v>
      </c>
      <c r="B13" s="106" t="s">
        <v>209</v>
      </c>
      <c r="F13" s="176">
        <v>250000000</v>
      </c>
      <c r="G13" s="107"/>
      <c r="H13" s="176">
        <f>+F13</f>
        <v>250000000</v>
      </c>
    </row>
    <row r="14" spans="1:17" ht="18.75" thickBot="1" x14ac:dyDescent="0.3">
      <c r="A14">
        <v>5</v>
      </c>
      <c r="B14" s="106" t="s">
        <v>208</v>
      </c>
      <c r="F14" s="176">
        <v>605000000</v>
      </c>
      <c r="G14" s="107"/>
      <c r="H14" s="176">
        <f>+F14</f>
        <v>605000000</v>
      </c>
    </row>
    <row r="15" spans="1:17" ht="23.25" customHeight="1" thickBot="1" x14ac:dyDescent="0.35">
      <c r="B15" s="108"/>
      <c r="C15" s="108"/>
      <c r="D15" s="111" t="s">
        <v>202</v>
      </c>
      <c r="E15" s="112"/>
      <c r="F15" s="182">
        <f>SUM(F10:F14)</f>
        <v>3435000000</v>
      </c>
      <c r="G15" s="181"/>
      <c r="H15" s="177">
        <f>SUM(H10:H14)</f>
        <v>1355000000</v>
      </c>
      <c r="I15" s="108"/>
      <c r="J15" s="108"/>
      <c r="K15" s="109"/>
      <c r="L15" s="108"/>
    </row>
    <row r="16" spans="1:17" ht="15.75" thickBot="1" x14ac:dyDescent="0.3">
      <c r="F16" s="113"/>
      <c r="H16" s="107"/>
    </row>
    <row r="17" spans="1:15" ht="30.75" thickBot="1" x14ac:dyDescent="0.3">
      <c r="C17" s="114"/>
      <c r="D17" s="114"/>
      <c r="E17" s="114"/>
      <c r="F17" s="115"/>
      <c r="G17" s="114"/>
      <c r="H17" s="114"/>
      <c r="I17" s="114"/>
      <c r="J17" s="114"/>
      <c r="K17" s="199" t="s">
        <v>190</v>
      </c>
    </row>
    <row r="18" spans="1:15" ht="60.75" thickBot="1" x14ac:dyDescent="0.3">
      <c r="B18" s="195"/>
      <c r="C18" s="196"/>
      <c r="D18" s="196" t="s">
        <v>142</v>
      </c>
      <c r="E18" s="197" t="s">
        <v>142</v>
      </c>
      <c r="F18" s="198" t="s">
        <v>203</v>
      </c>
      <c r="G18" s="200"/>
      <c r="H18" s="224" t="s">
        <v>184</v>
      </c>
      <c r="I18" s="201" t="s">
        <v>183</v>
      </c>
      <c r="J18" s="224" t="s">
        <v>143</v>
      </c>
      <c r="K18" s="202" t="s">
        <v>143</v>
      </c>
      <c r="L18" s="116"/>
    </row>
    <row r="19" spans="1:15" ht="67.5" x14ac:dyDescent="0.25">
      <c r="B19" s="209" t="s">
        <v>144</v>
      </c>
      <c r="C19" s="210"/>
      <c r="D19" s="210" t="s">
        <v>145</v>
      </c>
      <c r="E19" s="210" t="s">
        <v>146</v>
      </c>
      <c r="F19" s="210"/>
      <c r="G19" s="210" t="s">
        <v>201</v>
      </c>
      <c r="H19" s="210"/>
      <c r="I19" s="210"/>
      <c r="J19" s="210" t="s">
        <v>199</v>
      </c>
      <c r="K19" s="211" t="s">
        <v>200</v>
      </c>
      <c r="L19" s="117"/>
    </row>
    <row r="20" spans="1:15" ht="18" x14ac:dyDescent="0.25">
      <c r="A20">
        <v>1</v>
      </c>
      <c r="B20" s="212" t="s">
        <v>205</v>
      </c>
      <c r="C20" s="118"/>
      <c r="D20" s="118">
        <v>45658</v>
      </c>
      <c r="E20" s="119">
        <v>45808</v>
      </c>
      <c r="F20" s="120">
        <f>+E20-D20</f>
        <v>150</v>
      </c>
      <c r="G20" s="96">
        <v>365</v>
      </c>
      <c r="H20" s="213">
        <f>+F10</f>
        <v>500000000</v>
      </c>
      <c r="I20" s="121">
        <f>+H20</f>
        <v>500000000</v>
      </c>
      <c r="J20" s="122">
        <f>+H20*F20</f>
        <v>75000000000</v>
      </c>
      <c r="K20" s="214">
        <f>+J20/G20</f>
        <v>205479452.05479452</v>
      </c>
    </row>
    <row r="21" spans="1:15" ht="18" x14ac:dyDescent="0.25">
      <c r="A21">
        <v>2</v>
      </c>
      <c r="B21" s="212" t="s">
        <v>206</v>
      </c>
      <c r="C21" s="118"/>
      <c r="D21" s="118">
        <v>45689</v>
      </c>
      <c r="E21" s="119">
        <v>45900</v>
      </c>
      <c r="F21" s="120">
        <f t="shared" ref="F21:F24" si="0">+E21-D21</f>
        <v>211</v>
      </c>
      <c r="G21" s="96">
        <v>365</v>
      </c>
      <c r="H21" s="213">
        <f t="shared" ref="H21:H24" si="1">+F11</f>
        <v>725000000</v>
      </c>
      <c r="I21" s="121">
        <v>0</v>
      </c>
      <c r="J21" s="122">
        <f t="shared" ref="J21:J24" si="2">+H21*F21</f>
        <v>152975000000</v>
      </c>
      <c r="K21" s="214">
        <f t="shared" ref="K21:K24" si="3">+J21/G21</f>
        <v>419109589.04109591</v>
      </c>
    </row>
    <row r="22" spans="1:15" ht="18.75" thickBot="1" x14ac:dyDescent="0.3">
      <c r="A22">
        <v>3</v>
      </c>
      <c r="B22" s="212" t="s">
        <v>207</v>
      </c>
      <c r="C22" s="118"/>
      <c r="D22" s="118">
        <v>45658</v>
      </c>
      <c r="E22" s="119">
        <v>46022</v>
      </c>
      <c r="F22" s="120">
        <f t="shared" si="0"/>
        <v>364</v>
      </c>
      <c r="G22" s="96">
        <v>365</v>
      </c>
      <c r="H22" s="213">
        <f t="shared" si="1"/>
        <v>1355000000</v>
      </c>
      <c r="I22" s="121">
        <v>0</v>
      </c>
      <c r="J22" s="122">
        <f t="shared" si="2"/>
        <v>493220000000</v>
      </c>
      <c r="K22" s="214">
        <f t="shared" si="3"/>
        <v>1351287671.2328768</v>
      </c>
    </row>
    <row r="23" spans="1:15" ht="42" customHeight="1" thickBot="1" x14ac:dyDescent="0.3">
      <c r="A23">
        <v>4</v>
      </c>
      <c r="B23" s="212" t="s">
        <v>209</v>
      </c>
      <c r="C23" s="118"/>
      <c r="D23" s="118">
        <v>45708</v>
      </c>
      <c r="E23" s="119">
        <v>45960</v>
      </c>
      <c r="F23" s="120">
        <f t="shared" si="0"/>
        <v>252</v>
      </c>
      <c r="G23" s="96">
        <v>365</v>
      </c>
      <c r="H23" s="213">
        <f t="shared" si="1"/>
        <v>250000000</v>
      </c>
      <c r="I23" s="121">
        <f>+H23</f>
        <v>250000000</v>
      </c>
      <c r="J23" s="122">
        <v>0</v>
      </c>
      <c r="K23" s="214">
        <f t="shared" si="3"/>
        <v>0</v>
      </c>
      <c r="L23" s="232" t="s">
        <v>204</v>
      </c>
      <c r="M23" s="232"/>
      <c r="N23" s="232"/>
      <c r="O23" s="233"/>
    </row>
    <row r="24" spans="1:15" ht="18.75" thickBot="1" x14ac:dyDescent="0.3">
      <c r="A24">
        <v>5</v>
      </c>
      <c r="B24" s="215" t="s">
        <v>208</v>
      </c>
      <c r="C24" s="216"/>
      <c r="D24" s="216">
        <v>45726</v>
      </c>
      <c r="E24" s="217">
        <v>45978</v>
      </c>
      <c r="F24" s="218">
        <f t="shared" si="0"/>
        <v>252</v>
      </c>
      <c r="G24" s="219">
        <v>365</v>
      </c>
      <c r="H24" s="220">
        <f t="shared" si="1"/>
        <v>605000000</v>
      </c>
      <c r="I24" s="221">
        <f>+H24</f>
        <v>605000000</v>
      </c>
      <c r="J24" s="222">
        <f t="shared" si="2"/>
        <v>152460000000</v>
      </c>
      <c r="K24" s="223">
        <f t="shared" si="3"/>
        <v>417698630.13698632</v>
      </c>
    </row>
    <row r="25" spans="1:15" ht="33.75" customHeight="1" thickBot="1" x14ac:dyDescent="0.3">
      <c r="B25" s="183"/>
      <c r="C25" s="184"/>
      <c r="D25" s="184"/>
      <c r="E25" s="204"/>
      <c r="F25" s="205" t="s">
        <v>185</v>
      </c>
      <c r="G25" s="206"/>
      <c r="H25" s="207">
        <f>SUM(H20:H24)</f>
        <v>3435000000</v>
      </c>
      <c r="I25" s="207">
        <f>SUM(I20:I24)</f>
        <v>1355000000</v>
      </c>
      <c r="J25" s="207">
        <f>SUM(J20:J24)</f>
        <v>873655000000</v>
      </c>
      <c r="K25" s="208">
        <f>SUM(K20:K24)</f>
        <v>2393575342.4657536</v>
      </c>
    </row>
    <row r="26" spans="1:15" ht="15.75" thickBot="1" x14ac:dyDescent="0.3"/>
    <row r="27" spans="1:15" ht="15.75" thickBot="1" x14ac:dyDescent="0.3">
      <c r="E27" s="225"/>
      <c r="F27" s="226" t="s">
        <v>147</v>
      </c>
      <c r="G27" s="167"/>
      <c r="H27" s="167"/>
      <c r="I27" s="227"/>
    </row>
    <row r="28" spans="1:15" ht="18.75" thickBot="1" x14ac:dyDescent="0.3">
      <c r="E28" s="124"/>
      <c r="F28" s="228" t="s">
        <v>182</v>
      </c>
      <c r="H28" s="162">
        <f>+K25</f>
        <v>2393575342.4657536</v>
      </c>
      <c r="I28" s="126"/>
    </row>
    <row r="29" spans="1:15" ht="33" customHeight="1" thickBot="1" x14ac:dyDescent="0.3">
      <c r="E29" s="124"/>
      <c r="F29" t="s">
        <v>186</v>
      </c>
      <c r="H29" s="127">
        <f>+H5</f>
        <v>1400000000</v>
      </c>
      <c r="I29" s="125"/>
    </row>
    <row r="30" spans="1:15" ht="24" thickBot="1" x14ac:dyDescent="0.4">
      <c r="E30" s="128" t="s">
        <v>148</v>
      </c>
      <c r="F30" s="129"/>
      <c r="G30" s="129"/>
      <c r="H30" s="130">
        <f>IF(H28&gt;H29,H28-H29,0)</f>
        <v>993575342.46575356</v>
      </c>
      <c r="I30" s="165">
        <f>+H30/H28</f>
        <v>0.41510092656712322</v>
      </c>
      <c r="J30" t="s">
        <v>191</v>
      </c>
    </row>
    <row r="32" spans="1:15" ht="24" customHeight="1" x14ac:dyDescent="0.25">
      <c r="H32" s="123"/>
    </row>
    <row r="33" spans="2:11" ht="29.25" customHeight="1" x14ac:dyDescent="0.25">
      <c r="E33" s="229" t="s">
        <v>149</v>
      </c>
      <c r="F33" s="230"/>
      <c r="G33" s="230"/>
      <c r="H33" s="231"/>
    </row>
    <row r="34" spans="2:11" x14ac:dyDescent="0.25">
      <c r="E34" s="14" t="s">
        <v>150</v>
      </c>
      <c r="F34" s="14" t="s">
        <v>151</v>
      </c>
      <c r="G34" s="132"/>
      <c r="H34" s="133">
        <v>225000000</v>
      </c>
    </row>
    <row r="35" spans="2:11" x14ac:dyDescent="0.25">
      <c r="E35" s="14" t="s">
        <v>152</v>
      </c>
      <c r="F35" s="14" t="s">
        <v>153</v>
      </c>
      <c r="G35" s="132"/>
      <c r="H35" s="133">
        <v>0</v>
      </c>
    </row>
    <row r="36" spans="2:11" x14ac:dyDescent="0.25">
      <c r="E36" s="14"/>
      <c r="F36" s="134" t="s">
        <v>154</v>
      </c>
      <c r="G36" s="132"/>
      <c r="H36" s="133">
        <v>0</v>
      </c>
    </row>
    <row r="37" spans="2:11" ht="15.75" thickBot="1" x14ac:dyDescent="0.3"/>
    <row r="38" spans="2:11" ht="25.5" customHeight="1" thickBot="1" x14ac:dyDescent="0.3">
      <c r="F38" s="6" t="s">
        <v>155</v>
      </c>
      <c r="G38" s="6"/>
      <c r="H38" s="135">
        <f>SUM(H34:H36)</f>
        <v>225000000</v>
      </c>
    </row>
    <row r="40" spans="2:11" x14ac:dyDescent="0.25">
      <c r="H40" s="136"/>
    </row>
    <row r="41" spans="2:11" ht="15.75" thickBot="1" x14ac:dyDescent="0.3">
      <c r="B41" s="97"/>
      <c r="C41" s="97" t="s">
        <v>156</v>
      </c>
      <c r="D41" s="97"/>
      <c r="E41" s="98"/>
      <c r="F41" s="98"/>
      <c r="G41" s="98"/>
      <c r="H41" s="99"/>
      <c r="I41" s="98"/>
      <c r="J41" s="98"/>
      <c r="K41" s="98"/>
    </row>
    <row r="42" spans="2:11" ht="15.75" thickBot="1" x14ac:dyDescent="0.3">
      <c r="B42" s="100" t="s">
        <v>157</v>
      </c>
      <c r="C42" s="101"/>
      <c r="D42" s="101"/>
      <c r="E42" s="102"/>
      <c r="F42" s="137"/>
      <c r="G42" s="98"/>
      <c r="H42" s="99"/>
      <c r="I42" s="98"/>
      <c r="J42" s="98"/>
      <c r="K42" s="98"/>
    </row>
    <row r="43" spans="2:11" x14ac:dyDescent="0.25">
      <c r="B43" s="97"/>
      <c r="C43" s="97" t="s">
        <v>158</v>
      </c>
      <c r="D43" s="97"/>
      <c r="E43" s="98"/>
      <c r="F43" s="98"/>
      <c r="G43" s="98"/>
      <c r="H43" s="99"/>
      <c r="I43" s="98">
        <f>+F5</f>
        <v>700000000</v>
      </c>
      <c r="J43" s="98"/>
      <c r="K43" s="98"/>
    </row>
    <row r="44" spans="2:11" ht="15.75" thickBot="1" x14ac:dyDescent="0.3">
      <c r="B44" s="97"/>
      <c r="C44" s="97" t="s">
        <v>187</v>
      </c>
      <c r="D44" s="97"/>
      <c r="E44" s="98"/>
      <c r="F44" s="98"/>
      <c r="G44" s="98"/>
      <c r="H44" s="99" t="s">
        <v>159</v>
      </c>
      <c r="I44" s="98">
        <v>2</v>
      </c>
      <c r="J44" s="98"/>
      <c r="K44" s="98"/>
    </row>
    <row r="45" spans="2:11" ht="15.75" thickBot="1" x14ac:dyDescent="0.3">
      <c r="B45" s="97"/>
      <c r="C45" s="97"/>
      <c r="D45" s="97"/>
      <c r="E45" s="98"/>
      <c r="F45" s="98"/>
      <c r="G45" s="98"/>
      <c r="H45" s="138" t="s">
        <v>160</v>
      </c>
      <c r="I45" s="139">
        <f>+I43*I44</f>
        <v>1400000000</v>
      </c>
      <c r="J45" s="98" t="s">
        <v>194</v>
      </c>
      <c r="K45" s="98"/>
    </row>
    <row r="46" spans="2:11" x14ac:dyDescent="0.25">
      <c r="B46" s="97"/>
      <c r="C46" s="104" t="s">
        <v>161</v>
      </c>
      <c r="D46" s="97"/>
      <c r="E46" s="98"/>
      <c r="F46" s="98"/>
      <c r="G46" s="98"/>
      <c r="H46" s="99"/>
      <c r="I46" s="98"/>
      <c r="J46" s="98"/>
      <c r="K46" s="98"/>
    </row>
    <row r="47" spans="2:11" x14ac:dyDescent="0.25">
      <c r="B47" s="97"/>
      <c r="C47" s="97" t="s">
        <v>162</v>
      </c>
      <c r="D47" s="97"/>
      <c r="E47" s="98"/>
      <c r="F47" s="98"/>
      <c r="G47" s="98"/>
      <c r="H47" s="99"/>
      <c r="I47" s="98">
        <f>+H28</f>
        <v>2393575342.4657536</v>
      </c>
      <c r="J47" s="98"/>
      <c r="K47" s="98"/>
    </row>
    <row r="48" spans="2:11" ht="24" customHeight="1" x14ac:dyDescent="0.25">
      <c r="B48" s="97"/>
      <c r="C48" s="97" t="s">
        <v>163</v>
      </c>
      <c r="D48" s="97"/>
      <c r="E48" s="98"/>
      <c r="F48" s="98"/>
      <c r="G48" s="98"/>
      <c r="H48" s="99"/>
      <c r="I48" s="98">
        <f>+I45</f>
        <v>1400000000</v>
      </c>
      <c r="J48" s="98" t="s">
        <v>194</v>
      </c>
      <c r="K48" s="98"/>
    </row>
    <row r="49" spans="2:11" ht="15.75" thickBot="1" x14ac:dyDescent="0.3">
      <c r="B49" s="97"/>
      <c r="C49" s="97"/>
      <c r="D49" s="97"/>
      <c r="E49" s="98"/>
      <c r="F49" s="98"/>
      <c r="G49" s="98"/>
      <c r="H49" s="99"/>
      <c r="I49" s="98"/>
      <c r="J49" s="98"/>
      <c r="K49" s="98"/>
    </row>
    <row r="50" spans="2:11" ht="25.5" customHeight="1" thickBot="1" x14ac:dyDescent="0.3">
      <c r="B50" s="97"/>
      <c r="C50" s="140" t="s">
        <v>148</v>
      </c>
      <c r="D50" s="101"/>
      <c r="E50" s="102"/>
      <c r="F50" s="102"/>
      <c r="G50" s="102"/>
      <c r="H50" s="141"/>
      <c r="I50" s="142">
        <f>IF(I47&gt;I48,I47-I48,0)</f>
        <v>993575342.46575356</v>
      </c>
      <c r="J50" s="143" t="s">
        <v>193</v>
      </c>
      <c r="K50" s="143"/>
    </row>
    <row r="51" spans="2:11" ht="15.75" thickBot="1" x14ac:dyDescent="0.3">
      <c r="B51" s="97"/>
      <c r="C51" s="97"/>
      <c r="D51" s="97"/>
      <c r="E51" s="98"/>
      <c r="F51" s="98"/>
      <c r="G51" s="98"/>
      <c r="H51" s="99"/>
      <c r="I51" s="98"/>
      <c r="J51" s="98"/>
      <c r="K51" s="98"/>
    </row>
    <row r="52" spans="2:11" ht="15.75" thickBot="1" x14ac:dyDescent="0.3">
      <c r="B52" s="97"/>
      <c r="C52" s="100" t="s">
        <v>195</v>
      </c>
      <c r="D52" s="144"/>
      <c r="E52" s="110"/>
      <c r="F52" s="131"/>
      <c r="G52" s="98"/>
      <c r="H52" s="99"/>
      <c r="I52" s="98"/>
      <c r="J52" s="98"/>
      <c r="K52" s="98"/>
    </row>
    <row r="53" spans="2:11" ht="24" customHeight="1" x14ac:dyDescent="0.25">
      <c r="B53" s="97"/>
      <c r="C53" s="97" t="s">
        <v>164</v>
      </c>
      <c r="D53" s="97"/>
      <c r="E53" s="98"/>
      <c r="F53" s="98"/>
      <c r="G53" s="98"/>
      <c r="H53" s="99"/>
      <c r="I53" s="98">
        <f>+I50</f>
        <v>993575342.46575356</v>
      </c>
      <c r="J53" s="98"/>
      <c r="K53" s="98"/>
    </row>
    <row r="54" spans="2:11" ht="15.75" thickBot="1" x14ac:dyDescent="0.3">
      <c r="B54" s="97"/>
      <c r="C54" s="97" t="s">
        <v>196</v>
      </c>
      <c r="D54" s="97"/>
      <c r="E54" s="98"/>
      <c r="F54" s="98"/>
      <c r="G54" s="98"/>
      <c r="H54" s="99" t="s">
        <v>165</v>
      </c>
      <c r="I54" s="98">
        <f>+I47</f>
        <v>2393575342.4657536</v>
      </c>
      <c r="J54" s="98"/>
      <c r="K54" s="98"/>
    </row>
    <row r="55" spans="2:11" ht="26.25" customHeight="1" thickBot="1" x14ac:dyDescent="0.3">
      <c r="B55" s="97"/>
      <c r="C55" s="97"/>
      <c r="D55" s="97"/>
      <c r="E55" s="98"/>
      <c r="F55" s="98"/>
      <c r="G55" s="98"/>
      <c r="H55" s="145" t="s">
        <v>160</v>
      </c>
      <c r="I55" s="164">
        <f>+I53/I54</f>
        <v>0.41510092656712322</v>
      </c>
      <c r="J55" s="98" t="s">
        <v>192</v>
      </c>
      <c r="K55" s="98"/>
    </row>
    <row r="56" spans="2:11" ht="15.75" thickBot="1" x14ac:dyDescent="0.3">
      <c r="B56" s="97"/>
      <c r="C56" s="97"/>
      <c r="D56" s="97"/>
      <c r="E56" s="98"/>
      <c r="F56" s="98"/>
      <c r="G56" s="98"/>
      <c r="H56" s="99"/>
      <c r="I56" s="98"/>
      <c r="J56" s="98"/>
      <c r="K56" s="98"/>
    </row>
    <row r="57" spans="2:11" ht="15.75" thickBot="1" x14ac:dyDescent="0.3">
      <c r="B57" s="97"/>
      <c r="C57" s="100" t="s">
        <v>166</v>
      </c>
      <c r="D57" s="101"/>
      <c r="E57" s="102"/>
      <c r="F57" s="102"/>
      <c r="G57" s="137"/>
      <c r="H57" s="99"/>
      <c r="I57" s="98"/>
      <c r="J57" s="98"/>
      <c r="K57" s="98"/>
    </row>
    <row r="58" spans="2:11" ht="29.25" customHeight="1" x14ac:dyDescent="0.25">
      <c r="B58" s="97"/>
      <c r="C58" s="97" t="s">
        <v>167</v>
      </c>
      <c r="D58" s="97"/>
      <c r="E58" s="98"/>
      <c r="F58" s="98"/>
      <c r="G58" s="98"/>
      <c r="H58" s="99"/>
      <c r="I58" s="98">
        <f>+H38</f>
        <v>225000000</v>
      </c>
      <c r="J58" s="98" t="s">
        <v>168</v>
      </c>
      <c r="K58" s="98"/>
    </row>
    <row r="59" spans="2:11" ht="15.75" thickBot="1" x14ac:dyDescent="0.3">
      <c r="B59" s="97"/>
      <c r="C59" s="97" t="s">
        <v>169</v>
      </c>
      <c r="D59" s="97"/>
      <c r="E59" s="98"/>
      <c r="F59" s="98"/>
      <c r="G59" s="98"/>
      <c r="H59" s="99" t="s">
        <v>170</v>
      </c>
      <c r="I59" s="166">
        <f>+I55</f>
        <v>0.41510092656712322</v>
      </c>
      <c r="J59" s="98" t="s">
        <v>192</v>
      </c>
      <c r="K59" s="98"/>
    </row>
    <row r="60" spans="2:11" ht="42" customHeight="1" thickBot="1" x14ac:dyDescent="0.3">
      <c r="B60" s="97"/>
      <c r="C60" s="100" t="s">
        <v>171</v>
      </c>
      <c r="D60" s="144"/>
      <c r="E60" s="110"/>
      <c r="F60" s="110"/>
      <c r="G60" s="110"/>
      <c r="H60" s="110" t="s">
        <v>172</v>
      </c>
      <c r="I60" s="163">
        <f>+I58*I59</f>
        <v>93397708.47760272</v>
      </c>
      <c r="J60" s="98" t="s">
        <v>197</v>
      </c>
      <c r="K60" s="98"/>
    </row>
    <row r="61" spans="2:11" ht="15.75" thickBot="1" x14ac:dyDescent="0.3">
      <c r="B61" s="97"/>
      <c r="C61" s="97"/>
      <c r="D61" s="97"/>
      <c r="E61" s="98"/>
      <c r="F61" s="98"/>
      <c r="G61" s="98"/>
      <c r="H61" s="99"/>
      <c r="I61" s="98"/>
      <c r="J61" s="98"/>
      <c r="K61" s="98"/>
    </row>
    <row r="62" spans="2:11" x14ac:dyDescent="0.25">
      <c r="B62" s="97"/>
      <c r="C62" s="146" t="s">
        <v>188</v>
      </c>
      <c r="D62" s="147"/>
      <c r="E62" s="148"/>
      <c r="F62" s="148"/>
      <c r="G62" s="148"/>
      <c r="H62" s="149"/>
      <c r="I62" s="150"/>
      <c r="J62" s="98"/>
      <c r="K62" s="98"/>
    </row>
    <row r="63" spans="2:11" ht="15.75" thickBot="1" x14ac:dyDescent="0.3">
      <c r="B63" s="97"/>
      <c r="C63" s="151" t="s">
        <v>173</v>
      </c>
      <c r="D63" s="152"/>
      <c r="E63" s="153"/>
      <c r="F63" s="153"/>
      <c r="G63" s="153"/>
      <c r="H63" s="154"/>
      <c r="I63" s="155"/>
      <c r="J63" s="98"/>
      <c r="K63" s="98"/>
    </row>
    <row r="64" spans="2:11" x14ac:dyDescent="0.25">
      <c r="B64" s="97"/>
      <c r="C64" s="97"/>
      <c r="D64" s="97"/>
      <c r="E64" s="98"/>
      <c r="F64" s="98"/>
      <c r="G64" s="98"/>
      <c r="H64" s="99"/>
      <c r="I64" s="98"/>
      <c r="J64" s="98"/>
      <c r="K64" s="98"/>
    </row>
    <row r="65" spans="2:11" ht="15.75" thickBot="1" x14ac:dyDescent="0.3">
      <c r="B65" s="97"/>
      <c r="C65" s="97"/>
      <c r="D65" s="97"/>
      <c r="E65" s="98"/>
      <c r="F65" s="98"/>
      <c r="G65" s="98"/>
      <c r="H65" s="99"/>
      <c r="I65" s="98"/>
      <c r="J65" s="98"/>
      <c r="K65" s="98"/>
    </row>
    <row r="66" spans="2:11" x14ac:dyDescent="0.25">
      <c r="B66" s="97"/>
      <c r="C66" s="185" t="s">
        <v>174</v>
      </c>
      <c r="D66" s="186"/>
      <c r="E66" s="187"/>
      <c r="F66" s="187"/>
      <c r="G66" s="156"/>
      <c r="H66" s="156"/>
      <c r="I66" s="157"/>
      <c r="J66" s="98"/>
      <c r="K66" s="98"/>
    </row>
    <row r="67" spans="2:11" x14ac:dyDescent="0.25">
      <c r="B67" s="97"/>
      <c r="C67" s="188" t="s">
        <v>175</v>
      </c>
      <c r="D67" s="189"/>
      <c r="E67" s="190"/>
      <c r="F67" s="190"/>
      <c r="G67" s="158"/>
      <c r="H67" s="158"/>
      <c r="I67" s="159"/>
      <c r="J67" s="98"/>
      <c r="K67" s="98"/>
    </row>
    <row r="68" spans="2:11" x14ac:dyDescent="0.25">
      <c r="B68" s="97"/>
      <c r="C68" s="188" t="s">
        <v>176</v>
      </c>
      <c r="D68" s="189"/>
      <c r="E68" s="190"/>
      <c r="F68" s="190"/>
      <c r="G68" s="158"/>
      <c r="H68" s="194" t="s">
        <v>210</v>
      </c>
      <c r="I68" s="159"/>
      <c r="J68" s="98"/>
      <c r="K68" s="98"/>
    </row>
    <row r="69" spans="2:11" x14ac:dyDescent="0.25">
      <c r="B69" s="97"/>
      <c r="C69" s="188" t="s">
        <v>177</v>
      </c>
      <c r="D69" s="189"/>
      <c r="E69" s="190"/>
      <c r="F69" s="190"/>
      <c r="G69" s="158"/>
      <c r="H69" s="158" t="s">
        <v>211</v>
      </c>
      <c r="I69" s="159"/>
      <c r="J69" s="98"/>
      <c r="K69" s="98"/>
    </row>
    <row r="70" spans="2:11" ht="15.75" thickBot="1" x14ac:dyDescent="0.3">
      <c r="B70" s="97"/>
      <c r="C70" s="191"/>
      <c r="D70" s="192"/>
      <c r="E70" s="193" t="s">
        <v>198</v>
      </c>
      <c r="F70" s="193"/>
      <c r="G70" s="160"/>
      <c r="H70" s="160"/>
      <c r="I70" s="161"/>
      <c r="J70" s="98"/>
      <c r="K70" s="98"/>
    </row>
  </sheetData>
  <protectedRanges>
    <protectedRange sqref="F10:F14 H10:H14 B10:B14 G20:H24 B20:B24" name="Rango2"/>
  </protectedRanges>
  <mergeCells count="2">
    <mergeCell ref="E33:H33"/>
    <mergeCell ref="L23:O23"/>
  </mergeCells>
  <hyperlinks>
    <hyperlink ref="H68" r:id="rId1" xr:uid="{F146B23B-1F52-4F11-ADF7-0A1BB1F010AE}"/>
  </hyperlinks>
  <pageMargins left="0.70866141732283472" right="0.70866141732283472" top="0.74803149606299213" bottom="0.74803149606299213" header="0.31496062992125984" footer="0.31496062992125984"/>
  <pageSetup scale="3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Ejecicio clase 24-09-2026</vt:lpstr>
      <vt:lpstr>FIRMEZ</vt:lpstr>
      <vt:lpstr>ejercicio clase</vt:lpstr>
      <vt:lpstr>Pagos al exterior</vt:lpstr>
      <vt:lpstr>REVISION SUBCAPITALIZACION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Arlen Osiris Arevalo Hincapie</dc:creator>
  <cp:keywords/>
  <dc:description/>
  <cp:lastModifiedBy>OLMEDO P</cp:lastModifiedBy>
  <cp:revision/>
  <cp:lastPrinted>2026-10-02T20:55:20Z</cp:lastPrinted>
  <dcterms:created xsi:type="dcterms:W3CDTF">2026-09-24T23:25:30Z</dcterms:created>
  <dcterms:modified xsi:type="dcterms:W3CDTF">2026-10-02T21:03:58Z</dcterms:modified>
  <cp:category/>
  <cp:contentStatus/>
</cp:coreProperties>
</file>